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参考文献" sheetId="1" r:id="rId1"/>
    <sheet name="荷重計算" sheetId="2" r:id="rId2"/>
    <sheet name="応力計算" sheetId="3" r:id="rId3"/>
    <sheet name="応力算定" sheetId="4" r:id="rId4"/>
    <sheet name="断面算定" sheetId="5" r:id="rId5"/>
  </sheets>
  <definedNames>
    <definedName name="_xlnm.Print_Area" localSheetId="3">'応力算定'!$A$1:$N$43</definedName>
  </definedNames>
  <calcPr fullCalcOnLoad="1"/>
</workbook>
</file>

<file path=xl/sharedStrings.xml><?xml version="1.0" encoding="utf-8"?>
<sst xmlns="http://schemas.openxmlformats.org/spreadsheetml/2006/main" count="485" uniqueCount="309">
  <si>
    <t>　　ボックス・カルバート</t>
  </si>
  <si>
    <t>【計算方針】（参考文献：擁壁・カルバートの設計　（山海堂）　）</t>
  </si>
  <si>
    <t>別紙「ボックスカルバートの設計方針」の荷重図にて</t>
  </si>
  <si>
    <t>　ボックスカルバート寸法入力値図</t>
  </si>
  <si>
    <t>各種別の荷重にて計算を行い、各部位に作用する応力を求めます。</t>
  </si>
  <si>
    <t xml:space="preserve"> t1=</t>
  </si>
  <si>
    <t>(cm)</t>
  </si>
  <si>
    <t>【①カルバート断面形状の入力】</t>
  </si>
  <si>
    <t xml:space="preserve"> GL</t>
  </si>
  <si>
    <t xml:space="preserve"> D1=</t>
  </si>
  <si>
    <t xml:space="preserve">カルバートの外幅     　  </t>
  </si>
  <si>
    <t>Bo=</t>
  </si>
  <si>
    <t>(m)</t>
  </si>
  <si>
    <t xml:space="preserve">カルバートの外高さ  　   </t>
  </si>
  <si>
    <t>Ho=</t>
  </si>
  <si>
    <t>地下水位</t>
  </si>
  <si>
    <t xml:space="preserve">  H=</t>
  </si>
  <si>
    <t xml:space="preserve">カルバート壁厚   　      </t>
  </si>
  <si>
    <t>t1=</t>
  </si>
  <si>
    <t>（Hw)</t>
  </si>
  <si>
    <t xml:space="preserve">カルバート頂部スラブ厚  </t>
  </si>
  <si>
    <t>D1=</t>
  </si>
  <si>
    <t xml:space="preserve">カルバート底部スラブ厚 　 </t>
  </si>
  <si>
    <t>D2=</t>
  </si>
  <si>
    <t xml:space="preserve"> Ho=</t>
  </si>
  <si>
    <t xml:space="preserve">土の被り高さ         　   </t>
  </si>
  <si>
    <t>H=</t>
  </si>
  <si>
    <t xml:space="preserve">カルバートの内のり高さ 　 </t>
  </si>
  <si>
    <t>H1=</t>
  </si>
  <si>
    <t xml:space="preserve">地下水位（水位がない時底盤以深数値入力）Hw  </t>
  </si>
  <si>
    <t xml:space="preserve">土被り高さと外幅比     </t>
  </si>
  <si>
    <t>H/Bo=</t>
  </si>
  <si>
    <t>　D2=</t>
  </si>
  <si>
    <t>走行車両荷重の考慮有無</t>
  </si>
  <si>
    <t>車両重量</t>
  </si>
  <si>
    <t>(t)</t>
  </si>
  <si>
    <t xml:space="preserve">        Bo=</t>
  </si>
  <si>
    <t>【②　カルバート上面スラブに作用する荷重（t/㎡・KN/㎡)の計算】</t>
  </si>
  <si>
    <t>鉛直土圧係数（α）</t>
  </si>
  <si>
    <t>資料参照</t>
  </si>
  <si>
    <t>土の単位体積重量（γ）</t>
  </si>
  <si>
    <t>土の被り高さ（H）</t>
  </si>
  <si>
    <t>頂版スラブ厚（D1）</t>
  </si>
  <si>
    <t>鉄筋コンクリート比重（γc）</t>
  </si>
  <si>
    <t>車両の走行による衝撃係数（i）</t>
  </si>
  <si>
    <t>トラック荷重（Ｐ）</t>
  </si>
  <si>
    <t>(KN)</t>
  </si>
  <si>
    <t>トラック荷重の後輪荷重（T1=0.4W)</t>
  </si>
  <si>
    <t>単位長当たり換算活荷重（ＰＬｏ）</t>
  </si>
  <si>
    <t>(t/m)</t>
  </si>
  <si>
    <t xml:space="preserve"> (KN/m)</t>
  </si>
  <si>
    <t>換算活荷重PLo=2・T1・(1+i)/2.75</t>
  </si>
  <si>
    <t>【③水平土圧荷重の計算】</t>
  </si>
  <si>
    <t>水平土圧係数</t>
  </si>
  <si>
    <t xml:space="preserve">(m) </t>
  </si>
  <si>
    <t>【④カルバート底辺荷重反力の計算】</t>
  </si>
  <si>
    <t>計算結果荷重図</t>
  </si>
  <si>
    <t>自重によるカルバート底面の反力     qd=PV+Wd+(2tγcH1/Bo)=</t>
  </si>
  <si>
    <t>活荷重　  　　PL=</t>
  </si>
  <si>
    <t>土圧荷重  　 Pv=</t>
  </si>
  <si>
    <t>頂版荷重 　　 wd=</t>
  </si>
  <si>
    <t>【⑤ボックスカルバートの設計接地圧の検討 】</t>
  </si>
  <si>
    <t>GL</t>
  </si>
  <si>
    <t>接地圧Σq=qd+qL+qd2</t>
  </si>
  <si>
    <t>PH1</t>
  </si>
  <si>
    <t>設計長期地盤支持力度(qaL)</t>
  </si>
  <si>
    <t>設計接地圧の検討結果</t>
  </si>
  <si>
    <t>【⑥浮力による検討計算(　qhw&lt;0の時　浮き上がり生じる　）】</t>
  </si>
  <si>
    <t xml:space="preserve">    　      PH2</t>
  </si>
  <si>
    <t xml:space="preserve">浮力(qhw)    </t>
  </si>
  <si>
    <t>Σq=</t>
  </si>
  <si>
    <t>　　浮き上がりの検討結果</t>
  </si>
  <si>
    <t>ボックス・カルバート</t>
  </si>
  <si>
    <t>　　ボックス・カルバート・ピット部材応力計算</t>
  </si>
  <si>
    <t>【頂部スラブの応力】</t>
  </si>
  <si>
    <t>荷重</t>
  </si>
  <si>
    <t>W</t>
  </si>
  <si>
    <t>L</t>
  </si>
  <si>
    <t>FEM</t>
  </si>
  <si>
    <t>Mc</t>
  </si>
  <si>
    <t>Q</t>
  </si>
  <si>
    <t>WL/2</t>
  </si>
  <si>
    <t>-FEM</t>
  </si>
  <si>
    <t>＋FEM</t>
  </si>
  <si>
    <t>m</t>
  </si>
  <si>
    <t>KNm</t>
  </si>
  <si>
    <t>KN</t>
  </si>
  <si>
    <t>①</t>
  </si>
  <si>
    <t>活荷重による応力</t>
  </si>
  <si>
    <t>②</t>
  </si>
  <si>
    <t>土圧荷重による応力</t>
  </si>
  <si>
    <t>③</t>
  </si>
  <si>
    <t>土圧計算</t>
  </si>
  <si>
    <t>④</t>
  </si>
  <si>
    <t>－Mc</t>
  </si>
  <si>
    <t>合計応力</t>
  </si>
  <si>
    <t>【底版部スラブの応力】</t>
  </si>
  <si>
    <t>＋Mc</t>
  </si>
  <si>
    <t>反力荷重による応力</t>
  </si>
  <si>
    <t>底版自重による応力</t>
  </si>
  <si>
    <t>積載荷重による応力</t>
  </si>
  <si>
    <t>【側面壁部の応力】</t>
  </si>
  <si>
    <t>柱頭(T)</t>
  </si>
  <si>
    <t>柱脚(B)</t>
  </si>
  <si>
    <t>FEM(T)</t>
  </si>
  <si>
    <t>FEM(B)</t>
  </si>
  <si>
    <t>Q(T)</t>
  </si>
  <si>
    <t>Q(B)</t>
  </si>
  <si>
    <t>等分布応力</t>
  </si>
  <si>
    <t>土圧荷重</t>
  </si>
  <si>
    <t>三角分布応力</t>
  </si>
  <si>
    <t>WL/6</t>
  </si>
  <si>
    <t>WL/3</t>
  </si>
  <si>
    <t>壁部等分布荷重</t>
  </si>
  <si>
    <t>壁部三角分布荷重</t>
  </si>
  <si>
    <t>PH(T)PH(B)合計荷重</t>
  </si>
  <si>
    <t>＋FEM(B)</t>
  </si>
  <si>
    <t>－FEM(B)</t>
  </si>
  <si>
    <t>Ｍｃ</t>
  </si>
  <si>
    <t>ボックスカルバート</t>
  </si>
  <si>
    <t>ボックスカルバート計算による計算根拠</t>
  </si>
  <si>
    <t>「擁壁・カルバートの設計」（発行：山海堂）　平成６年１月２０日　５版発行</t>
  </si>
  <si>
    <t>鉛直度圧係数（α）</t>
  </si>
  <si>
    <t>カルバート上面の部分と両側の土の部分では土の沈下量が異なるため</t>
  </si>
  <si>
    <t>カルバート上面に作用する荷重は、カルバート上面にある土の重量（ｒ・Ｈ）</t>
  </si>
  <si>
    <t>ではなく多少大きくなる。これを鉛直土圧係数とする。</t>
  </si>
  <si>
    <t>αは土カブリ高さとカルバートの外幅の比(H/Bo)により求める</t>
  </si>
  <si>
    <t>（中央拘束道路における実測試験結果より）</t>
  </si>
  <si>
    <t>A'</t>
  </si>
  <si>
    <t>A</t>
  </si>
  <si>
    <t>B     B'</t>
  </si>
  <si>
    <t>C</t>
  </si>
  <si>
    <t>D</t>
  </si>
  <si>
    <t>A'B'CD/ABCD分重量が大きくなる</t>
  </si>
  <si>
    <t>H/Bo</t>
  </si>
  <si>
    <t>H/Bo&lt;1</t>
  </si>
  <si>
    <t>1≦H/Bo＜2</t>
  </si>
  <si>
    <t>2≦H/Bo＜3</t>
  </si>
  <si>
    <t>3≦H/Bo＜4</t>
  </si>
  <si>
    <t>4≦H/Bo</t>
  </si>
  <si>
    <t>α</t>
  </si>
  <si>
    <t>1.0</t>
  </si>
  <si>
    <t>日本道路公団により土かぶり厚Ｈの値による衝撃係数</t>
  </si>
  <si>
    <t>土かぶり厚（Ｈ）</t>
  </si>
  <si>
    <t>0.15≦H≦1</t>
  </si>
  <si>
    <t>1＜H≦2</t>
  </si>
  <si>
    <t>2＜H≦3</t>
  </si>
  <si>
    <t>3&lt;H</t>
  </si>
  <si>
    <t>衝撃係数（ｉ）</t>
  </si>
  <si>
    <t>車両の換算活荷重（ＰＬｏ）</t>
  </si>
  <si>
    <t>Ｔ－２０荷重の場合</t>
  </si>
  <si>
    <t>ＰＬｏ＝２・Ｔ１・（１＋ｉ）／２．７５　　（t/m)</t>
  </si>
  <si>
    <t>PL0</t>
  </si>
  <si>
    <t>車両の単位長さ当たり換算活荷重（ＰＬ）</t>
  </si>
  <si>
    <t>ＰＬ＝ＰＬｏ／（２・Ｈ＋０．２）　　　（t/㎡）</t>
  </si>
  <si>
    <t>０．２m：後輪の接地長さを示す</t>
  </si>
  <si>
    <t>0.2m</t>
  </si>
  <si>
    <t>H</t>
  </si>
  <si>
    <t>2H+0.2</t>
  </si>
  <si>
    <t>PL</t>
  </si>
  <si>
    <t>水平方向に作用する土圧は主動土圧という考え方があるが、カルバートの剛性</t>
  </si>
  <si>
    <t>が大きいと静止土圧係数に近くなるため、一般に静止土圧係数を用いる</t>
  </si>
  <si>
    <t>PH=KH・r・h</t>
  </si>
  <si>
    <t>地震の影響</t>
  </si>
  <si>
    <t>一般にボックスカルバートは土の中に構築されるため、多少の変位はある程度</t>
  </si>
  <si>
    <t>許されるため、地震の影響は考慮しません。</t>
  </si>
  <si>
    <t>片側土圧の場合は地震時土圧が作用するとして下式の地震時主動土圧を考慮する</t>
  </si>
  <si>
    <t>PE=KAE・γ・H</t>
  </si>
  <si>
    <t>PE：</t>
  </si>
  <si>
    <t>地震時主動土圧（t/㎡)</t>
  </si>
  <si>
    <t>KAE：</t>
  </si>
  <si>
    <t>地震時主動土圧係数</t>
  </si>
  <si>
    <t>カルバート底辺荷重反力の計算</t>
  </si>
  <si>
    <t>反力荷重には底盤荷重が考慮されていないが、これは断面計算では相殺</t>
  </si>
  <si>
    <t>されるためである</t>
  </si>
  <si>
    <t>荷重反力荷重＝鉛直土圧荷重（ＰＶ）＋頂版自重（Ｗｄ）＋両側内法壁荷重／底版幅</t>
  </si>
  <si>
    <t>　　ボックス・カルバート・ピットフレーム応力計算</t>
  </si>
  <si>
    <t>B(cm)</t>
  </si>
  <si>
    <t>D(cm)</t>
  </si>
  <si>
    <t>I*10^5</t>
  </si>
  <si>
    <t>L(cm)</t>
  </si>
  <si>
    <t>K*10^3</t>
  </si>
  <si>
    <t>①頂部スラブ断面</t>
  </si>
  <si>
    <t>②底版スラブ断面</t>
  </si>
  <si>
    <t>③左壁断面</t>
  </si>
  <si>
    <t>④右壁断面</t>
  </si>
  <si>
    <t>K①</t>
  </si>
  <si>
    <t>K③</t>
  </si>
  <si>
    <t>K④</t>
  </si>
  <si>
    <t>Ｌ③・Ｌ④</t>
  </si>
  <si>
    <t>K②</t>
  </si>
  <si>
    <t>L①・ L②</t>
  </si>
  <si>
    <t>LQo</t>
  </si>
  <si>
    <t>Mo</t>
  </si>
  <si>
    <t>RQo</t>
  </si>
  <si>
    <t>K</t>
  </si>
  <si>
    <t>DF</t>
  </si>
  <si>
    <t>D1</t>
  </si>
  <si>
    <t>C1</t>
  </si>
  <si>
    <t>D2</t>
  </si>
  <si>
    <t>C2</t>
  </si>
  <si>
    <t>D3</t>
  </si>
  <si>
    <t>LQ</t>
  </si>
  <si>
    <t>RO</t>
  </si>
  <si>
    <t>M</t>
  </si>
  <si>
    <t>RQ</t>
  </si>
  <si>
    <t>カルバート・ピット構造部材断面算定</t>
  </si>
  <si>
    <t>＊</t>
  </si>
  <si>
    <t>カルバート構造にて解析結果の各位置の応力に対して断面算定を行います。</t>
  </si>
  <si>
    <t>鉄筋の種別及び鉄筋径等は各部材毎に設定します。</t>
  </si>
  <si>
    <t>断面算定において全ての部材共釣り合い鉄筋比以下として必要断面積を求めます</t>
  </si>
  <si>
    <t>各部材は１ｍ長さ当たりの配筋を示す。</t>
  </si>
  <si>
    <t>各部位の配筋はモチアミ配筋とする。</t>
  </si>
  <si>
    <t>部位</t>
  </si>
  <si>
    <t>頂部スラブ</t>
  </si>
  <si>
    <t>側壁</t>
  </si>
  <si>
    <t>底盤</t>
  </si>
  <si>
    <t>項目</t>
  </si>
  <si>
    <t>端部</t>
  </si>
  <si>
    <t>中央</t>
  </si>
  <si>
    <t>下端</t>
  </si>
  <si>
    <t>上端</t>
  </si>
  <si>
    <t>条件</t>
  </si>
  <si>
    <t>コンクリート強度</t>
  </si>
  <si>
    <t>長期せん断応力度</t>
  </si>
  <si>
    <t>短期せん断応力度</t>
  </si>
  <si>
    <t>鉄筋種別</t>
  </si>
  <si>
    <t>SD</t>
  </si>
  <si>
    <t>鉄筋強度(長期ft)</t>
  </si>
  <si>
    <t>鉄筋強度(短期ft)</t>
  </si>
  <si>
    <t>部材</t>
  </si>
  <si>
    <t>各部材の厚さＤ</t>
  </si>
  <si>
    <t>mm</t>
  </si>
  <si>
    <t>被り厚さｄｔ</t>
  </si>
  <si>
    <t>ｄ＝（Ｄ－ｄｔ）</t>
  </si>
  <si>
    <t>Ｊ＝（7/8）・ｄ</t>
  </si>
  <si>
    <t>曲げ</t>
  </si>
  <si>
    <t>長期時ＭL</t>
  </si>
  <si>
    <t>KN・m</t>
  </si>
  <si>
    <t>水平時ＭE</t>
  </si>
  <si>
    <t>短期時ＭS</t>
  </si>
  <si>
    <t>せん断</t>
  </si>
  <si>
    <t>長期時ＱL</t>
  </si>
  <si>
    <t>水平時ＱE</t>
  </si>
  <si>
    <t>せん断割増率n</t>
  </si>
  <si>
    <t>短期時ＱS</t>
  </si>
  <si>
    <t>必要鉄筋</t>
  </si>
  <si>
    <t>atL=ML/ft*j</t>
  </si>
  <si>
    <t>atS=MS/ft*j</t>
  </si>
  <si>
    <t>せん断力</t>
  </si>
  <si>
    <t>τL=QL/b*j</t>
  </si>
  <si>
    <t>τS=QS/b*j</t>
  </si>
  <si>
    <t>判定</t>
  </si>
  <si>
    <t>長期せん断判定</t>
  </si>
  <si>
    <t>短期せん断判定</t>
  </si>
  <si>
    <t>配筋</t>
  </si>
  <si>
    <t xml:space="preserve"> D10</t>
  </si>
  <si>
    <t>@=0.71/at</t>
  </si>
  <si>
    <t>@mm</t>
  </si>
  <si>
    <t xml:space="preserve"> D10D13</t>
  </si>
  <si>
    <t>@=0.99/at</t>
  </si>
  <si>
    <t xml:space="preserve"> D13</t>
  </si>
  <si>
    <t>@=1.27/at</t>
  </si>
  <si>
    <t xml:space="preserve"> D13D16</t>
  </si>
  <si>
    <t>@=1.63/at</t>
  </si>
  <si>
    <t xml:space="preserve"> D16</t>
  </si>
  <si>
    <t>@=1.991/at</t>
  </si>
  <si>
    <t xml:space="preserve"> D16D19</t>
  </si>
  <si>
    <t>@=2.43/at</t>
  </si>
  <si>
    <t xml:space="preserve"> D19</t>
  </si>
  <si>
    <t>@=2.87/at</t>
  </si>
  <si>
    <t>各部材・部位の設計配筋</t>
  </si>
  <si>
    <t>主筋方向</t>
  </si>
  <si>
    <t>D13@150</t>
  </si>
  <si>
    <t>配力筋方向</t>
  </si>
  <si>
    <t>D13@200</t>
  </si>
  <si>
    <t xml:space="preserve"> qd2=</t>
  </si>
  <si>
    <t>PH2=　</t>
  </si>
  <si>
    <t>鉛直土圧(PV)      PV=α*γ*H =</t>
  </si>
  <si>
    <t>頂版自重(Wd)        Wd=D1*γc =</t>
  </si>
  <si>
    <t>底版自重(Pd2)      Pd2=D2*γc =</t>
  </si>
  <si>
    <t>活荷重(PL)    PL=PLo/(2H+0.2)=</t>
  </si>
  <si>
    <t>地表面からの深さ（下辺）  h2=</t>
  </si>
  <si>
    <t>地表面からの深さ（上辺）  h1=</t>
  </si>
  <si>
    <t>土の単位体積重量　       γ1=</t>
  </si>
  <si>
    <t>土の単位体積重量　　　　γ2=</t>
  </si>
  <si>
    <t xml:space="preserve">水平土圧荷重（頂部スラブ上辺）       PH1=  </t>
  </si>
  <si>
    <t xml:space="preserve">水平土圧荷重（底盤スラブ上辺）       PH2=  </t>
  </si>
  <si>
    <t xml:space="preserve">   活荷重によるカルバート底面の反力                       qL=PL/Bo=</t>
  </si>
  <si>
    <t xml:space="preserve"> 土圧 PH1=</t>
  </si>
  <si>
    <r>
      <t>N/mm</t>
    </r>
    <r>
      <rPr>
        <vertAlign val="superscript"/>
        <sz val="11"/>
        <rFont val="ＭＳ ゴシック"/>
        <family val="3"/>
      </rPr>
      <t>2</t>
    </r>
  </si>
  <si>
    <r>
      <t>cm</t>
    </r>
    <r>
      <rPr>
        <vertAlign val="superscript"/>
        <sz val="11"/>
        <rFont val="ＭＳ ゴシック"/>
        <family val="3"/>
      </rPr>
      <t>2</t>
    </r>
  </si>
  <si>
    <r>
      <t>WL</t>
    </r>
    <r>
      <rPr>
        <vertAlign val="superscript"/>
        <sz val="12"/>
        <rFont val="ＭＳ Ｐゴシック"/>
        <family val="3"/>
      </rPr>
      <t>2</t>
    </r>
    <r>
      <rPr>
        <sz val="12"/>
        <rFont val="ＭＳ Ｐゴシック"/>
        <family val="3"/>
      </rPr>
      <t>/12</t>
    </r>
  </si>
  <si>
    <r>
      <t>WL</t>
    </r>
    <r>
      <rPr>
        <vertAlign val="superscript"/>
        <sz val="12"/>
        <rFont val="ＭＳ Ｐゴシック"/>
        <family val="3"/>
      </rPr>
      <t>2</t>
    </r>
    <r>
      <rPr>
        <sz val="12"/>
        <rFont val="ＭＳ Ｐゴシック"/>
        <family val="3"/>
      </rPr>
      <t>/8</t>
    </r>
  </si>
  <si>
    <r>
      <t>WL</t>
    </r>
    <r>
      <rPr>
        <vertAlign val="superscript"/>
        <sz val="12"/>
        <rFont val="ＭＳ Ｐゴシック"/>
        <family val="3"/>
      </rPr>
      <t>2</t>
    </r>
    <r>
      <rPr>
        <sz val="12"/>
        <rFont val="ＭＳ Ｐゴシック"/>
        <family val="3"/>
      </rPr>
      <t>/9√3</t>
    </r>
  </si>
  <si>
    <r>
      <t>WL</t>
    </r>
    <r>
      <rPr>
        <vertAlign val="superscript"/>
        <sz val="12"/>
        <rFont val="ＭＳ Ｐゴシック"/>
        <family val="3"/>
      </rPr>
      <t>2</t>
    </r>
    <r>
      <rPr>
        <sz val="12"/>
        <rFont val="ＭＳ Ｐゴシック"/>
        <family val="3"/>
      </rPr>
      <t>/20</t>
    </r>
  </si>
  <si>
    <r>
      <t>WL</t>
    </r>
    <r>
      <rPr>
        <vertAlign val="superscript"/>
        <sz val="12"/>
        <rFont val="ＭＳ Ｐゴシック"/>
        <family val="3"/>
      </rPr>
      <t>2</t>
    </r>
    <r>
      <rPr>
        <sz val="12"/>
        <rFont val="ＭＳ Ｐゴシック"/>
        <family val="3"/>
      </rPr>
      <t>/30</t>
    </r>
  </si>
  <si>
    <r>
      <t>KN/m</t>
    </r>
    <r>
      <rPr>
        <vertAlign val="superscript"/>
        <sz val="12"/>
        <rFont val="ＭＳ Ｐゴシック"/>
        <family val="3"/>
      </rPr>
      <t>2</t>
    </r>
  </si>
  <si>
    <r>
      <t>(KN/m</t>
    </r>
    <r>
      <rPr>
        <vertAlign val="superscript"/>
        <sz val="12"/>
        <rFont val="ＭＳ Ｐゴシック"/>
        <family val="3"/>
      </rPr>
      <t>3</t>
    </r>
    <r>
      <rPr>
        <sz val="12"/>
        <rFont val="ＭＳ Ｐゴシック"/>
        <family val="3"/>
      </rPr>
      <t>)</t>
    </r>
  </si>
  <si>
    <r>
      <t>(t/m</t>
    </r>
    <r>
      <rPr>
        <vertAlign val="superscript"/>
        <sz val="12"/>
        <rFont val="ＭＳ Ｐゴシック"/>
        <family val="3"/>
      </rPr>
      <t>3</t>
    </r>
    <r>
      <rPr>
        <sz val="12"/>
        <rFont val="ＭＳ Ｐゴシック"/>
        <family val="3"/>
      </rPr>
      <t>)</t>
    </r>
  </si>
  <si>
    <r>
      <t>(t/m</t>
    </r>
    <r>
      <rPr>
        <vertAlign val="superscript"/>
        <sz val="12"/>
        <rFont val="ＭＳ Ｐゴシック"/>
        <family val="3"/>
      </rPr>
      <t>2</t>
    </r>
    <r>
      <rPr>
        <sz val="12"/>
        <rFont val="ＭＳ Ｐゴシック"/>
        <family val="3"/>
      </rPr>
      <t>)</t>
    </r>
  </si>
  <si>
    <r>
      <t>(KN/m</t>
    </r>
    <r>
      <rPr>
        <vertAlign val="superscript"/>
        <sz val="12"/>
        <rFont val="ＭＳ Ｐゴシック"/>
        <family val="3"/>
      </rPr>
      <t>2</t>
    </r>
    <r>
      <rPr>
        <sz val="12"/>
        <rFont val="ＭＳ Ｐゴシック"/>
        <family val="3"/>
      </rPr>
      <t>）</t>
    </r>
  </si>
  <si>
    <r>
      <t>浮力(qhw)=(H+Ho-Hw)-(qd+D2*γc)  (t/m</t>
    </r>
    <r>
      <rPr>
        <vertAlign val="superscript"/>
        <sz val="12"/>
        <rFont val="ＭＳ Ｐゴシック"/>
        <family val="3"/>
      </rPr>
      <t>2</t>
    </r>
    <r>
      <rPr>
        <sz val="12"/>
        <rFont val="ＭＳ Ｐゴシック"/>
        <family val="3"/>
      </rPr>
      <t>）</t>
    </r>
  </si>
  <si>
    <t>Kh=</t>
  </si>
  <si>
    <t>静止土圧係数Kh=0.5</t>
  </si>
  <si>
    <t>水平土圧荷重（上辺）PH1=Kh*{γ1*Hw+(γ1-1)*(h1-Hw)}+(h1-Hw)</t>
  </si>
  <si>
    <t>水平土圧荷重（下辺）PH2=Kh*{γ2*Hw+(γ2-1)*(h2-Hw)}+(h2-Hw)</t>
  </si>
  <si>
    <t>　　ボックス・カルバート・ピットの設計荷重計算</t>
  </si>
  <si>
    <t>ボックス・カルバート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</si>
</sst>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2"/>
      <name val="ＭＳ 明朝"/>
      <family val="1"/>
    </font>
    <font>
      <b/>
      <sz val="10"/>
      <name val="Arial"/>
      <family val="2"/>
    </font>
    <font>
      <i/>
      <sz val="10"/>
      <name val="Arial"/>
      <family val="2"/>
    </font>
    <font>
      <b/>
      <i/>
      <sz val="10"/>
      <name val="Arial"/>
      <family val="2"/>
    </font>
    <font>
      <sz val="12"/>
      <name val="ＭＳ Ｐゴシック"/>
      <family val="3"/>
    </font>
    <font>
      <sz val="6"/>
      <name val="ＭＳ 明朝"/>
      <family val="1"/>
    </font>
    <font>
      <b/>
      <sz val="14"/>
      <name val="ＭＳ Ｐゴシック"/>
      <family val="3"/>
    </font>
    <font>
      <sz val="12"/>
      <color indexed="8"/>
      <name val="ＭＳ Ｐゴシック"/>
      <family val="3"/>
    </font>
    <font>
      <sz val="12"/>
      <color indexed="10"/>
      <name val="ＭＳ Ｐゴシック"/>
      <family val="3"/>
    </font>
    <font>
      <sz val="11"/>
      <name val="ＭＳ ゴシック"/>
      <family val="3"/>
    </font>
    <font>
      <sz val="12"/>
      <name val="ＭＳ ゴシック"/>
      <family val="3"/>
    </font>
    <font>
      <b/>
      <sz val="14"/>
      <name val="ＭＳ ゴシック"/>
      <family val="3"/>
    </font>
    <font>
      <b/>
      <sz val="11"/>
      <name val="ＭＳ ゴシック"/>
      <family val="3"/>
    </font>
    <font>
      <vertAlign val="superscript"/>
      <sz val="11"/>
      <name val="ＭＳ ゴシック"/>
      <family val="3"/>
    </font>
    <font>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ck">
        <color indexed="8"/>
      </left>
      <right>
        <color indexed="63"/>
      </right>
      <top style="thick">
        <color indexed="8"/>
      </top>
      <bottom>
        <color indexed="63"/>
      </bottom>
    </border>
    <border>
      <left style="thick">
        <color indexed="8"/>
      </left>
      <right>
        <color indexed="63"/>
      </right>
      <top style="thin">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style="thin">
        <color indexed="8"/>
      </left>
      <right style="thick">
        <color indexed="8"/>
      </right>
      <top style="medium">
        <color indexed="8"/>
      </top>
      <bottom>
        <color indexed="63"/>
      </bottom>
    </border>
    <border>
      <left style="thin">
        <color indexed="8"/>
      </left>
      <right style="thin">
        <color indexed="8"/>
      </right>
      <top style="medium">
        <color indexed="8"/>
      </top>
      <bottom>
        <color indexed="63"/>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ck">
        <color indexed="8"/>
      </top>
      <bottom>
        <color indexed="63"/>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thick">
        <color indexed="8"/>
      </bottom>
    </border>
    <border>
      <left style="medium">
        <color indexed="8"/>
      </left>
      <right>
        <color indexed="63"/>
      </right>
      <top>
        <color indexed="63"/>
      </top>
      <bottom style="thick">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ck">
        <color indexed="8"/>
      </top>
      <bottom style="thick">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0" fontId="47" fillId="30"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8" fillId="31" borderId="0" applyNumberFormat="0" applyBorder="0" applyAlignment="0" applyProtection="0"/>
  </cellStyleXfs>
  <cellXfs count="239">
    <xf numFmtId="0" fontId="9" fillId="0" borderId="0" xfId="0" applyNumberFormat="1" applyFont="1" applyAlignment="1" applyProtection="1">
      <alignment/>
      <protection locked="0"/>
    </xf>
    <xf numFmtId="0" fontId="4" fillId="0" borderId="0" xfId="0" applyFont="1" applyAlignment="1">
      <alignment/>
    </xf>
    <xf numFmtId="0" fontId="0" fillId="0" borderId="0" xfId="0" applyFont="1" applyAlignment="1">
      <alignment/>
    </xf>
    <xf numFmtId="0" fontId="0" fillId="0" borderId="0" xfId="0" applyNumberFormat="1" applyAlignment="1">
      <alignment/>
    </xf>
    <xf numFmtId="0" fontId="0" fillId="0" borderId="0" xfId="0" applyNumberFormat="1" applyFont="1" applyAlignment="1" applyProtection="1">
      <alignment/>
      <protection locked="0"/>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7" fillId="32" borderId="13" xfId="0" applyFont="1" applyFill="1" applyBorder="1" applyAlignment="1">
      <alignment horizontal="center"/>
    </xf>
    <xf numFmtId="0" fontId="4" fillId="0" borderId="0" xfId="0" applyFont="1" applyAlignment="1">
      <alignment vertical="center"/>
    </xf>
    <xf numFmtId="0" fontId="4" fillId="0" borderId="0" xfId="0" applyFont="1" applyAlignment="1">
      <alignment horizontal="right"/>
    </xf>
    <xf numFmtId="176" fontId="7" fillId="32" borderId="13" xfId="0" applyNumberFormat="1" applyFont="1" applyFill="1" applyBorder="1" applyAlignment="1">
      <alignment horizontal="center"/>
    </xf>
    <xf numFmtId="2" fontId="7" fillId="33" borderId="13" xfId="0" applyNumberFormat="1" applyFont="1" applyFill="1" applyBorder="1" applyAlignment="1">
      <alignment/>
    </xf>
    <xf numFmtId="0" fontId="4" fillId="32" borderId="13" xfId="0" applyFont="1" applyFill="1" applyBorder="1" applyAlignment="1">
      <alignment horizontal="center"/>
    </xf>
    <xf numFmtId="2" fontId="7" fillId="0" borderId="13" xfId="0" applyNumberFormat="1" applyFont="1" applyBorder="1" applyAlignment="1">
      <alignment/>
    </xf>
    <xf numFmtId="2" fontId="7" fillId="0" borderId="13" xfId="0" applyNumberFormat="1" applyFont="1" applyBorder="1" applyAlignment="1">
      <alignment horizontal="center"/>
    </xf>
    <xf numFmtId="0" fontId="7" fillId="33" borderId="11" xfId="0" applyFont="1" applyFill="1" applyBorder="1" applyAlignment="1">
      <alignment horizontal="center"/>
    </xf>
    <xf numFmtId="0" fontId="4" fillId="0" borderId="13" xfId="0" applyFont="1" applyBorder="1" applyAlignment="1">
      <alignment horizontal="center"/>
    </xf>
    <xf numFmtId="0" fontId="4" fillId="0" borderId="13" xfId="0" applyFont="1" applyBorder="1" applyAlignment="1">
      <alignment/>
    </xf>
    <xf numFmtId="176" fontId="7" fillId="33" borderId="13" xfId="0" applyNumberFormat="1" applyFont="1" applyFill="1" applyBorder="1" applyAlignment="1">
      <alignment/>
    </xf>
    <xf numFmtId="176" fontId="7" fillId="0" borderId="13" xfId="0" applyNumberFormat="1" applyFont="1" applyBorder="1" applyAlignment="1">
      <alignment/>
    </xf>
    <xf numFmtId="176" fontId="4" fillId="0" borderId="13" xfId="0" applyNumberFormat="1" applyFont="1" applyBorder="1" applyAlignment="1">
      <alignment/>
    </xf>
    <xf numFmtId="2" fontId="4" fillId="0" borderId="13" xfId="0" applyNumberFormat="1" applyFont="1" applyBorder="1" applyAlignment="1">
      <alignment/>
    </xf>
    <xf numFmtId="2" fontId="4" fillId="0" borderId="12" xfId="0" applyNumberFormat="1" applyFont="1" applyBorder="1" applyAlignment="1">
      <alignment/>
    </xf>
    <xf numFmtId="0" fontId="4" fillId="0" borderId="0" xfId="0" applyFont="1" applyAlignment="1">
      <alignment horizontal="left"/>
    </xf>
    <xf numFmtId="176" fontId="8" fillId="0" borderId="11" xfId="0" applyNumberFormat="1" applyFont="1" applyBorder="1" applyAlignment="1">
      <alignment/>
    </xf>
    <xf numFmtId="0" fontId="4" fillId="0" borderId="13" xfId="0" applyNumberFormat="1" applyFont="1" applyBorder="1" applyAlignment="1">
      <alignment horizontal="centerContinuous"/>
    </xf>
    <xf numFmtId="0" fontId="4" fillId="0" borderId="11" xfId="0" applyNumberFormat="1" applyFont="1" applyBorder="1" applyAlignment="1">
      <alignment horizontal="centerContinuous"/>
    </xf>
    <xf numFmtId="0" fontId="4" fillId="32" borderId="13" xfId="0" applyFont="1" applyFill="1" applyBorder="1" applyAlignment="1">
      <alignment/>
    </xf>
    <xf numFmtId="0" fontId="0" fillId="0" borderId="12" xfId="0" applyBorder="1" applyAlignment="1">
      <alignment/>
    </xf>
    <xf numFmtId="0" fontId="4" fillId="33" borderId="0" xfId="0" applyFont="1" applyFill="1" applyAlignment="1">
      <alignment/>
    </xf>
    <xf numFmtId="0" fontId="7" fillId="32" borderId="13" xfId="0" applyFont="1" applyFill="1" applyBorder="1" applyAlignment="1">
      <alignment/>
    </xf>
    <xf numFmtId="0" fontId="7" fillId="32" borderId="11" xfId="0" applyFont="1" applyFill="1" applyBorder="1" applyAlignment="1">
      <alignment/>
    </xf>
    <xf numFmtId="0" fontId="4" fillId="0" borderId="0" xfId="0" applyNumberFormat="1" applyFont="1" applyAlignment="1">
      <alignment/>
    </xf>
    <xf numFmtId="0" fontId="6" fillId="0" borderId="10" xfId="55" applyNumberFormat="1" applyFont="1" applyBorder="1" applyAlignment="1">
      <alignment horizontal="centerContinuous" vertical="center"/>
      <protection/>
    </xf>
    <xf numFmtId="0" fontId="6" fillId="0" borderId="14" xfId="55" applyNumberFormat="1" applyFont="1" applyBorder="1" applyAlignment="1">
      <alignment horizontal="centerContinuous" vertical="center"/>
      <protection/>
    </xf>
    <xf numFmtId="0" fontId="4" fillId="0" borderId="0" xfId="56" applyNumberFormat="1">
      <alignment/>
      <protection/>
    </xf>
    <xf numFmtId="0" fontId="4" fillId="0" borderId="0" xfId="56" applyNumberFormat="1" applyFont="1" applyAlignment="1" applyProtection="1">
      <alignment/>
      <protection locked="0"/>
    </xf>
    <xf numFmtId="0" fontId="4" fillId="0" borderId="10" xfId="56" applyNumberFormat="1" applyBorder="1">
      <alignment/>
      <protection/>
    </xf>
    <xf numFmtId="0" fontId="4" fillId="0" borderId="0" xfId="56" applyFont="1" applyAlignment="1">
      <alignment horizontal="center"/>
      <protection/>
    </xf>
    <xf numFmtId="0" fontId="4" fillId="0" borderId="0" xfId="56" applyAlignment="1">
      <alignment/>
      <protection/>
    </xf>
    <xf numFmtId="0" fontId="4" fillId="0" borderId="13" xfId="56" applyBorder="1">
      <alignment/>
      <protection/>
    </xf>
    <xf numFmtId="2" fontId="4" fillId="0" borderId="13" xfId="56" applyNumberFormat="1" applyBorder="1">
      <alignment/>
      <protection/>
    </xf>
    <xf numFmtId="0" fontId="4" fillId="0" borderId="12" xfId="56" applyNumberFormat="1" applyBorder="1">
      <alignment/>
      <protection/>
    </xf>
    <xf numFmtId="0" fontId="4" fillId="0" borderId="0" xfId="56" applyFont="1" applyAlignment="1">
      <alignment/>
      <protection/>
    </xf>
    <xf numFmtId="0" fontId="4" fillId="0" borderId="11" xfId="56" applyNumberFormat="1" applyBorder="1">
      <alignment/>
      <protection/>
    </xf>
    <xf numFmtId="0" fontId="4" fillId="0" borderId="0" xfId="56" applyNumberFormat="1" applyFont="1" applyAlignment="1">
      <alignment horizontal="center"/>
      <protection/>
    </xf>
    <xf numFmtId="0" fontId="4" fillId="0" borderId="12" xfId="56" applyFont="1" applyBorder="1" applyAlignment="1">
      <alignment horizontal="center"/>
      <protection/>
    </xf>
    <xf numFmtId="0" fontId="4" fillId="0" borderId="13" xfId="56" applyNumberFormat="1" applyBorder="1">
      <alignment/>
      <protection/>
    </xf>
    <xf numFmtId="0" fontId="4" fillId="32" borderId="13" xfId="56" applyFont="1" applyFill="1" applyBorder="1" applyAlignment="1">
      <alignment/>
      <protection/>
    </xf>
    <xf numFmtId="0" fontId="4" fillId="32" borderId="15" xfId="56" applyFont="1" applyFill="1" applyBorder="1" applyAlignment="1">
      <alignment/>
      <protection/>
    </xf>
    <xf numFmtId="0" fontId="4" fillId="0" borderId="15" xfId="56" applyBorder="1">
      <alignment/>
      <protection/>
    </xf>
    <xf numFmtId="0" fontId="4" fillId="0" borderId="16" xfId="56" applyBorder="1">
      <alignment/>
      <protection/>
    </xf>
    <xf numFmtId="0" fontId="4" fillId="0" borderId="14" xfId="56" applyBorder="1">
      <alignment/>
      <protection/>
    </xf>
    <xf numFmtId="0" fontId="4" fillId="0" borderId="15" xfId="56" applyNumberFormat="1" applyBorder="1">
      <alignment/>
      <protection/>
    </xf>
    <xf numFmtId="0" fontId="4" fillId="0" borderId="17" xfId="56" applyNumberFormat="1" applyBorder="1">
      <alignment/>
      <protection/>
    </xf>
    <xf numFmtId="0" fontId="4" fillId="0" borderId="16" xfId="56" applyFont="1" applyBorder="1" applyAlignment="1">
      <alignment horizontal="center"/>
      <protection/>
    </xf>
    <xf numFmtId="0" fontId="4" fillId="33" borderId="10" xfId="56" applyFont="1" applyFill="1" applyBorder="1" applyAlignment="1">
      <alignment horizontal="center"/>
      <protection/>
    </xf>
    <xf numFmtId="0" fontId="4" fillId="0" borderId="10" xfId="56" applyFont="1" applyBorder="1" applyAlignment="1">
      <alignment horizontal="center"/>
      <protection/>
    </xf>
    <xf numFmtId="0" fontId="6" fillId="0" borderId="10" xfId="58" applyNumberFormat="1" applyFont="1" applyBorder="1" applyAlignment="1">
      <alignment horizontal="centerContinuous" vertical="center"/>
      <protection/>
    </xf>
    <xf numFmtId="0" fontId="9" fillId="0" borderId="10" xfId="58" applyNumberFormat="1" applyFont="1" applyBorder="1" applyAlignment="1">
      <alignment horizontal="center" vertical="center"/>
      <protection/>
    </xf>
    <xf numFmtId="0" fontId="9" fillId="0" borderId="10" xfId="58" applyNumberFormat="1" applyFont="1" applyBorder="1" applyAlignment="1">
      <alignment horizontal="centerContinuous" vertical="center"/>
      <protection/>
    </xf>
    <xf numFmtId="0" fontId="9" fillId="0" borderId="0" xfId="58" applyNumberFormat="1" applyFont="1" applyAlignment="1">
      <alignment vertical="center"/>
      <protection/>
    </xf>
    <xf numFmtId="0" fontId="4" fillId="0" borderId="0" xfId="0" applyFont="1" applyBorder="1" applyAlignment="1">
      <alignment/>
    </xf>
    <xf numFmtId="2" fontId="7" fillId="34" borderId="13" xfId="0" applyNumberFormat="1" applyFont="1" applyFill="1" applyBorder="1" applyAlignment="1">
      <alignment/>
    </xf>
    <xf numFmtId="176" fontId="7" fillId="34" borderId="13" xfId="0" applyNumberFormat="1" applyFont="1" applyFill="1" applyBorder="1" applyAlignment="1">
      <alignment/>
    </xf>
    <xf numFmtId="0" fontId="4" fillId="34" borderId="13" xfId="0" applyFont="1" applyFill="1" applyBorder="1" applyAlignment="1">
      <alignment/>
    </xf>
    <xf numFmtId="0" fontId="4" fillId="34" borderId="13" xfId="0" applyFont="1" applyFill="1" applyBorder="1" applyAlignment="1">
      <alignment horizontal="center"/>
    </xf>
    <xf numFmtId="0" fontId="7" fillId="34" borderId="13" xfId="0" applyFont="1" applyFill="1" applyBorder="1" applyAlignment="1">
      <alignment/>
    </xf>
    <xf numFmtId="0" fontId="4" fillId="34" borderId="13" xfId="56" applyFont="1" applyFill="1" applyBorder="1" applyAlignment="1">
      <alignment/>
      <protection/>
    </xf>
    <xf numFmtId="0" fontId="4" fillId="4" borderId="16" xfId="56" applyFont="1" applyFill="1" applyBorder="1" applyAlignment="1">
      <alignment/>
      <protection/>
    </xf>
    <xf numFmtId="0" fontId="4" fillId="4" borderId="13" xfId="56" applyFont="1" applyFill="1" applyBorder="1" applyAlignment="1">
      <alignment/>
      <protection/>
    </xf>
    <xf numFmtId="0" fontId="10" fillId="0" borderId="0" xfId="58" applyFont="1" applyAlignment="1">
      <alignment vertical="center"/>
      <protection/>
    </xf>
    <xf numFmtId="0" fontId="11" fillId="0" borderId="10" xfId="58" applyNumberFormat="1" applyFont="1" applyBorder="1" applyAlignment="1">
      <alignment horizontal="centerContinuous" vertical="center"/>
      <protection/>
    </xf>
    <xf numFmtId="0" fontId="11" fillId="0" borderId="14" xfId="58" applyNumberFormat="1" applyFont="1" applyBorder="1" applyAlignment="1">
      <alignment horizontal="centerContinuous" vertical="center"/>
      <protection/>
    </xf>
    <xf numFmtId="0" fontId="9" fillId="0" borderId="10" xfId="58" applyNumberFormat="1" applyFont="1" applyBorder="1" applyAlignment="1">
      <alignment vertical="center"/>
      <protection/>
    </xf>
    <xf numFmtId="0" fontId="9" fillId="0" borderId="0" xfId="58" applyNumberFormat="1" applyFont="1" applyAlignment="1">
      <alignment horizontal="center" vertical="center"/>
      <protection/>
    </xf>
    <xf numFmtId="0" fontId="9" fillId="0" borderId="0" xfId="58" applyNumberFormat="1" applyFont="1" applyBorder="1" applyAlignment="1">
      <alignment vertical="center"/>
      <protection/>
    </xf>
    <xf numFmtId="0" fontId="9" fillId="0" borderId="14" xfId="58" applyNumberFormat="1" applyFont="1" applyBorder="1" applyAlignment="1">
      <alignment vertical="center"/>
      <protection/>
    </xf>
    <xf numFmtId="0" fontId="10" fillId="0" borderId="17" xfId="58" applyFont="1" applyBorder="1" applyAlignment="1">
      <alignment vertical="center"/>
      <protection/>
    </xf>
    <xf numFmtId="0" fontId="9" fillId="0" borderId="17" xfId="58" applyNumberFormat="1" applyFont="1" applyBorder="1" applyAlignment="1">
      <alignment horizontal="center" vertical="center"/>
      <protection/>
    </xf>
    <xf numFmtId="0" fontId="9" fillId="0" borderId="11" xfId="58" applyNumberFormat="1" applyFont="1" applyBorder="1" applyAlignment="1">
      <alignment vertical="center"/>
      <protection/>
    </xf>
    <xf numFmtId="0" fontId="9" fillId="0" borderId="13" xfId="58" applyNumberFormat="1" applyFont="1" applyBorder="1" applyAlignment="1">
      <alignment horizontal="center" vertical="center"/>
      <protection/>
    </xf>
    <xf numFmtId="0" fontId="9" fillId="33" borderId="13" xfId="58" applyNumberFormat="1" applyFont="1" applyFill="1" applyBorder="1" applyAlignment="1">
      <alignment horizontal="center" vertical="center"/>
      <protection/>
    </xf>
    <xf numFmtId="0" fontId="9" fillId="34" borderId="13" xfId="58" applyNumberFormat="1" applyFont="1" applyFill="1" applyBorder="1" applyAlignment="1">
      <alignment horizontal="center" vertical="center"/>
      <protection/>
    </xf>
    <xf numFmtId="0" fontId="9" fillId="34" borderId="13" xfId="58" applyNumberFormat="1" applyFont="1" applyFill="1" applyBorder="1" applyAlignment="1">
      <alignment vertical="center"/>
      <protection/>
    </xf>
    <xf numFmtId="0" fontId="9" fillId="0" borderId="13" xfId="58" applyNumberFormat="1" applyFont="1" applyBorder="1" applyAlignment="1">
      <alignment vertical="center"/>
      <protection/>
    </xf>
    <xf numFmtId="0" fontId="9" fillId="0" borderId="0" xfId="58" applyFont="1" applyAlignment="1">
      <alignment vertical="center"/>
      <protection/>
    </xf>
    <xf numFmtId="176" fontId="9" fillId="34" borderId="13" xfId="58" applyNumberFormat="1" applyFont="1" applyFill="1" applyBorder="1" applyAlignment="1">
      <alignment vertical="center"/>
      <protection/>
    </xf>
    <xf numFmtId="0" fontId="9" fillId="33" borderId="13" xfId="58" applyNumberFormat="1" applyFont="1" applyFill="1" applyBorder="1" applyAlignment="1">
      <alignment vertical="center"/>
      <protection/>
    </xf>
    <xf numFmtId="176" fontId="9" fillId="33" borderId="13" xfId="58" applyNumberFormat="1" applyFont="1" applyFill="1" applyBorder="1" applyAlignment="1">
      <alignment vertical="center"/>
      <protection/>
    </xf>
    <xf numFmtId="0" fontId="9" fillId="0" borderId="11" xfId="58" applyNumberFormat="1" applyFont="1" applyBorder="1" applyAlignment="1">
      <alignment horizontal="center" vertical="center"/>
      <protection/>
    </xf>
    <xf numFmtId="0" fontId="12" fillId="32" borderId="13" xfId="58" applyNumberFormat="1" applyFont="1" applyFill="1" applyBorder="1" applyAlignment="1">
      <alignment horizontal="center" vertical="center"/>
      <protection/>
    </xf>
    <xf numFmtId="0" fontId="9" fillId="0" borderId="13" xfId="58" applyNumberFormat="1" applyFont="1" applyBorder="1" applyAlignment="1">
      <alignment horizontal="left" vertical="center"/>
      <protection/>
    </xf>
    <xf numFmtId="0" fontId="9" fillId="0" borderId="17" xfId="58" applyNumberFormat="1" applyFont="1" applyBorder="1" applyAlignment="1">
      <alignment vertical="center"/>
      <protection/>
    </xf>
    <xf numFmtId="0" fontId="10" fillId="0" borderId="10" xfId="58" applyFont="1" applyBorder="1" applyAlignment="1">
      <alignment vertical="center"/>
      <protection/>
    </xf>
    <xf numFmtId="0" fontId="4" fillId="0" borderId="0" xfId="58" applyAlignment="1">
      <alignment vertical="center"/>
      <protection/>
    </xf>
    <xf numFmtId="0" fontId="9" fillId="33" borderId="18" xfId="58" applyNumberFormat="1" applyFont="1" applyFill="1" applyBorder="1" applyAlignment="1">
      <alignment horizontal="center" vertical="center"/>
      <protection/>
    </xf>
    <xf numFmtId="0" fontId="9" fillId="33" borderId="19" xfId="58" applyNumberFormat="1" applyFont="1" applyFill="1" applyBorder="1" applyAlignment="1">
      <alignment horizontal="center" vertical="center"/>
      <protection/>
    </xf>
    <xf numFmtId="0" fontId="9" fillId="0" borderId="20" xfId="58" applyNumberFormat="1" applyFont="1" applyBorder="1" applyAlignment="1">
      <alignment horizontal="center" vertical="center"/>
      <protection/>
    </xf>
    <xf numFmtId="0" fontId="9" fillId="0" borderId="20" xfId="58" applyNumberFormat="1" applyFont="1" applyBorder="1" applyAlignment="1">
      <alignment vertical="center"/>
      <protection/>
    </xf>
    <xf numFmtId="0" fontId="9" fillId="0" borderId="21" xfId="58" applyNumberFormat="1" applyFont="1" applyBorder="1" applyAlignment="1">
      <alignment vertical="center"/>
      <protection/>
    </xf>
    <xf numFmtId="0" fontId="9" fillId="0" borderId="22" xfId="58" applyNumberFormat="1" applyFont="1" applyBorder="1" applyAlignment="1">
      <alignment horizontal="center" vertical="center"/>
      <protection/>
    </xf>
    <xf numFmtId="0" fontId="9" fillId="34" borderId="22" xfId="58" applyNumberFormat="1" applyFont="1" applyFill="1" applyBorder="1" applyAlignment="1">
      <alignment horizontal="center" vertical="center"/>
      <protection/>
    </xf>
    <xf numFmtId="0" fontId="9" fillId="34" borderId="18" xfId="58" applyNumberFormat="1" applyFont="1" applyFill="1" applyBorder="1" applyAlignment="1">
      <alignment horizontal="center" vertical="center"/>
      <protection/>
    </xf>
    <xf numFmtId="0" fontId="9" fillId="34" borderId="22" xfId="58" applyNumberFormat="1" applyFont="1" applyFill="1" applyBorder="1" applyAlignment="1">
      <alignment vertical="center"/>
      <protection/>
    </xf>
    <xf numFmtId="0" fontId="9" fillId="34" borderId="18" xfId="58" applyNumberFormat="1" applyFont="1" applyFill="1" applyBorder="1" applyAlignment="1">
      <alignment vertical="center"/>
      <protection/>
    </xf>
    <xf numFmtId="0" fontId="9" fillId="33" borderId="22" xfId="58" applyNumberFormat="1" applyFont="1" applyFill="1" applyBorder="1" applyAlignment="1">
      <alignment vertical="center"/>
      <protection/>
    </xf>
    <xf numFmtId="0" fontId="9" fillId="33" borderId="18" xfId="58" applyNumberFormat="1" applyFont="1" applyFill="1" applyBorder="1" applyAlignment="1">
      <alignment vertical="center"/>
      <protection/>
    </xf>
    <xf numFmtId="0" fontId="9" fillId="0" borderId="22" xfId="58" applyNumberFormat="1" applyFont="1" applyBorder="1" applyAlignment="1">
      <alignment vertical="center"/>
      <protection/>
    </xf>
    <xf numFmtId="0" fontId="9" fillId="0" borderId="18" xfId="58" applyNumberFormat="1" applyFont="1" applyBorder="1" applyAlignment="1">
      <alignment vertical="center"/>
      <protection/>
    </xf>
    <xf numFmtId="0" fontId="12" fillId="32" borderId="22" xfId="58" applyNumberFormat="1" applyFont="1" applyFill="1" applyBorder="1" applyAlignment="1">
      <alignment horizontal="center" vertical="center"/>
      <protection/>
    </xf>
    <xf numFmtId="0" fontId="12" fillId="32" borderId="18" xfId="58" applyNumberFormat="1" applyFont="1" applyFill="1" applyBorder="1" applyAlignment="1">
      <alignment horizontal="center" vertical="center"/>
      <protection/>
    </xf>
    <xf numFmtId="0" fontId="9" fillId="0" borderId="22" xfId="58" applyNumberFormat="1" applyFont="1" applyBorder="1" applyAlignment="1">
      <alignment horizontal="left" vertical="center"/>
      <protection/>
    </xf>
    <xf numFmtId="0" fontId="9" fillId="0" borderId="22" xfId="58" applyNumberFormat="1" applyFont="1" applyBorder="1" applyAlignment="1">
      <alignment horizontal="centerContinuous" vertical="center"/>
      <protection/>
    </xf>
    <xf numFmtId="0" fontId="9" fillId="0" borderId="18" xfId="58" applyNumberFormat="1" applyFont="1" applyBorder="1" applyAlignment="1">
      <alignment horizontal="center" vertical="center"/>
      <protection/>
    </xf>
    <xf numFmtId="0" fontId="9" fillId="33" borderId="22" xfId="58" applyNumberFormat="1" applyFont="1" applyFill="1" applyBorder="1" applyAlignment="1">
      <alignment horizontal="center" vertical="center"/>
      <protection/>
    </xf>
    <xf numFmtId="0" fontId="9" fillId="0" borderId="23" xfId="58" applyNumberFormat="1" applyFont="1" applyBorder="1" applyAlignment="1">
      <alignment horizontal="centerContinuous" vertical="center"/>
      <protection/>
    </xf>
    <xf numFmtId="0" fontId="9" fillId="33" borderId="24" xfId="58" applyNumberFormat="1" applyFont="1" applyFill="1" applyBorder="1" applyAlignment="1">
      <alignment horizontal="center" vertical="center"/>
      <protection/>
    </xf>
    <xf numFmtId="0" fontId="9" fillId="34" borderId="25" xfId="58" applyNumberFormat="1" applyFont="1" applyFill="1" applyBorder="1" applyAlignment="1">
      <alignment horizontal="center" vertical="center"/>
      <protection/>
    </xf>
    <xf numFmtId="0" fontId="9" fillId="33" borderId="26" xfId="58" applyNumberFormat="1" applyFont="1" applyFill="1" applyBorder="1" applyAlignment="1">
      <alignment horizontal="center" vertical="center"/>
      <protection/>
    </xf>
    <xf numFmtId="0" fontId="9" fillId="34" borderId="26" xfId="58" applyNumberFormat="1" applyFont="1" applyFill="1" applyBorder="1" applyAlignment="1">
      <alignment horizontal="center" vertical="center"/>
      <protection/>
    </xf>
    <xf numFmtId="0" fontId="9" fillId="34" borderId="25" xfId="58" applyNumberFormat="1" applyFont="1" applyFill="1" applyBorder="1" applyAlignment="1">
      <alignment vertical="center"/>
      <protection/>
    </xf>
    <xf numFmtId="0" fontId="9" fillId="34" borderId="26" xfId="58" applyNumberFormat="1" applyFont="1" applyFill="1" applyBorder="1" applyAlignment="1">
      <alignment vertical="center"/>
      <protection/>
    </xf>
    <xf numFmtId="0" fontId="9" fillId="0" borderId="26" xfId="58" applyNumberFormat="1" applyFont="1" applyBorder="1" applyAlignment="1">
      <alignment vertical="center"/>
      <protection/>
    </xf>
    <xf numFmtId="176" fontId="9" fillId="34" borderId="26" xfId="58" applyNumberFormat="1" applyFont="1" applyFill="1" applyBorder="1" applyAlignment="1">
      <alignment vertical="center"/>
      <protection/>
    </xf>
    <xf numFmtId="176" fontId="9" fillId="33" borderId="26" xfId="58" applyNumberFormat="1" applyFont="1" applyFill="1" applyBorder="1" applyAlignment="1">
      <alignment vertical="center"/>
      <protection/>
    </xf>
    <xf numFmtId="0" fontId="9" fillId="0" borderId="25" xfId="58" applyNumberFormat="1" applyFont="1" applyBorder="1" applyAlignment="1">
      <alignment vertical="center"/>
      <protection/>
    </xf>
    <xf numFmtId="0" fontId="12" fillId="32" borderId="25" xfId="58" applyNumberFormat="1" applyFont="1" applyFill="1" applyBorder="1" applyAlignment="1">
      <alignment horizontal="center" vertical="center"/>
      <protection/>
    </xf>
    <xf numFmtId="0" fontId="12" fillId="32" borderId="26" xfId="58" applyNumberFormat="1" applyFont="1" applyFill="1" applyBorder="1" applyAlignment="1">
      <alignment horizontal="center" vertical="center"/>
      <protection/>
    </xf>
    <xf numFmtId="0" fontId="9" fillId="0" borderId="25" xfId="58" applyNumberFormat="1" applyFont="1" applyBorder="1" applyAlignment="1">
      <alignment horizontal="center" vertical="center"/>
      <protection/>
    </xf>
    <xf numFmtId="0" fontId="9" fillId="0" borderId="23" xfId="58" applyNumberFormat="1" applyFont="1" applyBorder="1" applyAlignment="1">
      <alignment horizontal="left" vertical="center"/>
      <protection/>
    </xf>
    <xf numFmtId="0" fontId="9" fillId="0" borderId="27" xfId="58" applyNumberFormat="1" applyFont="1" applyBorder="1" applyAlignment="1">
      <alignment horizontal="center" vertical="center"/>
      <protection/>
    </xf>
    <xf numFmtId="0" fontId="9" fillId="0" borderId="28" xfId="58" applyNumberFormat="1" applyFont="1" applyBorder="1" applyAlignment="1">
      <alignment horizontal="center" vertical="center"/>
      <protection/>
    </xf>
    <xf numFmtId="0" fontId="4" fillId="0" borderId="0" xfId="57" applyAlignment="1">
      <alignment vertical="center"/>
      <protection/>
    </xf>
    <xf numFmtId="0" fontId="6" fillId="0" borderId="10" xfId="57" applyNumberFormat="1" applyFont="1" applyBorder="1" applyAlignment="1">
      <alignment horizontal="centerContinuous" vertical="center"/>
      <protection/>
    </xf>
    <xf numFmtId="0" fontId="6" fillId="0" borderId="14" xfId="57" applyNumberFormat="1" applyFont="1" applyBorder="1" applyAlignment="1">
      <alignment horizontal="centerContinuous" vertical="center"/>
      <protection/>
    </xf>
    <xf numFmtId="0" fontId="6" fillId="0" borderId="0" xfId="57" applyNumberFormat="1" applyFont="1" applyAlignment="1">
      <alignment horizontal="left" vertical="center"/>
      <protection/>
    </xf>
    <xf numFmtId="0" fontId="4" fillId="0" borderId="10" xfId="57" applyBorder="1" applyAlignment="1">
      <alignment vertical="center"/>
      <protection/>
    </xf>
    <xf numFmtId="0" fontId="4" fillId="0" borderId="0" xfId="57" applyNumberFormat="1" applyFont="1" applyAlignment="1">
      <alignment vertical="center"/>
      <protection/>
    </xf>
    <xf numFmtId="0" fontId="4" fillId="0" borderId="0" xfId="57" applyNumberFormat="1" applyFont="1" applyAlignment="1">
      <alignment horizontal="center" vertical="center"/>
      <protection/>
    </xf>
    <xf numFmtId="0" fontId="4" fillId="0" borderId="13" xfId="57" applyNumberFormat="1" applyFont="1" applyBorder="1" applyAlignment="1">
      <alignment horizontal="center" vertical="center"/>
      <protection/>
    </xf>
    <xf numFmtId="0" fontId="4" fillId="0" borderId="12" xfId="57" applyBorder="1" applyAlignment="1">
      <alignment vertical="center"/>
      <protection/>
    </xf>
    <xf numFmtId="0" fontId="4" fillId="0" borderId="11" xfId="57" applyBorder="1" applyAlignment="1">
      <alignment vertical="center"/>
      <protection/>
    </xf>
    <xf numFmtId="0" fontId="4" fillId="0" borderId="13" xfId="57" applyNumberFormat="1" applyFont="1" applyBorder="1" applyAlignment="1">
      <alignment vertical="center"/>
      <protection/>
    </xf>
    <xf numFmtId="0" fontId="4" fillId="0" borderId="0" xfId="57" applyNumberFormat="1" applyFont="1" applyAlignment="1">
      <alignment horizontal="centerContinuous" vertical="center"/>
      <protection/>
    </xf>
    <xf numFmtId="0" fontId="4" fillId="0" borderId="0" xfId="57" applyNumberFormat="1" applyFont="1" applyAlignment="1">
      <alignment horizontal="right" vertical="center"/>
      <protection/>
    </xf>
    <xf numFmtId="0" fontId="4" fillId="0" borderId="0" xfId="55" applyAlignment="1">
      <alignment vertical="center"/>
      <protection/>
    </xf>
    <xf numFmtId="0" fontId="4" fillId="0" borderId="10" xfId="55" applyNumberFormat="1" applyFont="1" applyBorder="1" applyAlignment="1">
      <alignment horizontal="centerContinuous" vertical="center"/>
      <protection/>
    </xf>
    <xf numFmtId="0" fontId="4" fillId="0" borderId="10" xfId="55" applyBorder="1" applyAlignment="1">
      <alignment vertical="center"/>
      <protection/>
    </xf>
    <xf numFmtId="0" fontId="4" fillId="0" borderId="0" xfId="55" applyNumberFormat="1" applyFont="1" applyAlignment="1">
      <alignment vertical="center"/>
      <protection/>
    </xf>
    <xf numFmtId="0" fontId="4" fillId="0" borderId="14" xfId="55" applyNumberFormat="1" applyFont="1" applyBorder="1" applyAlignment="1">
      <alignment vertical="center"/>
      <protection/>
    </xf>
    <xf numFmtId="0" fontId="4" fillId="0" borderId="16" xfId="55" applyNumberFormat="1" applyFont="1" applyBorder="1" applyAlignment="1">
      <alignment horizontal="center" vertical="center"/>
      <protection/>
    </xf>
    <xf numFmtId="0" fontId="4" fillId="0" borderId="10" xfId="55" applyNumberFormat="1" applyFont="1" applyBorder="1" applyAlignment="1">
      <alignment horizontal="right" vertical="center"/>
      <protection/>
    </xf>
    <xf numFmtId="0" fontId="4" fillId="0" borderId="17" xfId="55" applyBorder="1" applyAlignment="1">
      <alignment vertical="center"/>
      <protection/>
    </xf>
    <xf numFmtId="0" fontId="4" fillId="0" borderId="17" xfId="55" applyNumberFormat="1" applyFont="1" applyBorder="1" applyAlignment="1">
      <alignment vertical="center"/>
      <protection/>
    </xf>
    <xf numFmtId="0" fontId="4" fillId="0" borderId="17" xfId="55" applyNumberFormat="1" applyFont="1" applyBorder="1" applyAlignment="1">
      <alignment horizontal="center" vertical="center"/>
      <protection/>
    </xf>
    <xf numFmtId="0" fontId="4" fillId="0" borderId="12" xfId="55" applyNumberFormat="1" applyBorder="1" applyAlignment="1">
      <alignment vertical="center"/>
      <protection/>
    </xf>
    <xf numFmtId="0" fontId="4" fillId="0" borderId="13" xfId="55" applyNumberFormat="1" applyFont="1" applyBorder="1" applyAlignment="1">
      <alignment horizontal="center" vertical="center"/>
      <protection/>
    </xf>
    <xf numFmtId="0" fontId="4" fillId="0" borderId="0" xfId="55" applyNumberFormat="1" applyFont="1" applyAlignment="1">
      <alignment horizontal="center" vertical="center"/>
      <protection/>
    </xf>
    <xf numFmtId="0" fontId="4" fillId="0" borderId="0" xfId="55" applyNumberFormat="1" applyAlignment="1">
      <alignment vertical="center"/>
      <protection/>
    </xf>
    <xf numFmtId="0" fontId="4" fillId="0" borderId="0" xfId="55" applyNumberFormat="1" applyFont="1" applyAlignment="1">
      <alignment horizontal="right" vertical="center"/>
      <protection/>
    </xf>
    <xf numFmtId="0" fontId="4" fillId="0" borderId="15" xfId="55" applyNumberFormat="1" applyFont="1" applyBorder="1" applyAlignment="1">
      <alignment vertical="center"/>
      <protection/>
    </xf>
    <xf numFmtId="0" fontId="4" fillId="0" borderId="11" xfId="55" applyBorder="1" applyAlignment="1">
      <alignment vertical="center"/>
      <protection/>
    </xf>
    <xf numFmtId="0" fontId="4" fillId="34" borderId="13" xfId="55" applyNumberFormat="1" applyFont="1" applyFill="1" applyBorder="1" applyAlignment="1">
      <alignment horizontal="center" vertical="center"/>
      <protection/>
    </xf>
    <xf numFmtId="0" fontId="4" fillId="0" borderId="15" xfId="55" applyNumberFormat="1" applyBorder="1" applyAlignment="1">
      <alignment vertical="center"/>
      <protection/>
    </xf>
    <xf numFmtId="0" fontId="4" fillId="0" borderId="13" xfId="55" applyNumberFormat="1" applyBorder="1" applyAlignment="1">
      <alignment vertical="center"/>
      <protection/>
    </xf>
    <xf numFmtId="0" fontId="4" fillId="34" borderId="13" xfId="55" applyFont="1" applyFill="1" applyBorder="1" applyAlignment="1">
      <alignment vertical="center"/>
      <protection/>
    </xf>
    <xf numFmtId="0" fontId="4" fillId="0" borderId="13" xfId="55" applyBorder="1" applyAlignment="1">
      <alignment vertical="center"/>
      <protection/>
    </xf>
    <xf numFmtId="0" fontId="4" fillId="0" borderId="10" xfId="55" applyNumberFormat="1" applyFont="1" applyBorder="1" applyAlignment="1">
      <alignment vertical="center"/>
      <protection/>
    </xf>
    <xf numFmtId="0" fontId="4" fillId="0" borderId="10" xfId="55" applyNumberFormat="1" applyBorder="1" applyAlignment="1">
      <alignment vertical="center"/>
      <protection/>
    </xf>
    <xf numFmtId="0" fontId="4" fillId="0" borderId="10" xfId="55" applyNumberFormat="1" applyFont="1" applyBorder="1" applyAlignment="1">
      <alignment horizontal="center" vertical="center"/>
      <protection/>
    </xf>
    <xf numFmtId="0" fontId="4" fillId="0" borderId="12" xfId="55" applyNumberFormat="1" applyFont="1" applyBorder="1" applyAlignment="1">
      <alignment horizontal="center" vertical="center"/>
      <protection/>
    </xf>
    <xf numFmtId="0" fontId="4" fillId="0" borderId="12" xfId="55" applyBorder="1" applyAlignment="1">
      <alignment vertical="center"/>
      <protection/>
    </xf>
    <xf numFmtId="0" fontId="4" fillId="34" borderId="13" xfId="55" applyNumberFormat="1" applyFont="1" applyFill="1" applyBorder="1" applyAlignment="1">
      <alignment vertical="center"/>
      <protection/>
    </xf>
    <xf numFmtId="0" fontId="4" fillId="0" borderId="20" xfId="55" applyNumberFormat="1" applyFont="1" applyBorder="1" applyAlignment="1">
      <alignment vertical="center"/>
      <protection/>
    </xf>
    <xf numFmtId="0" fontId="4" fillId="0" borderId="21" xfId="55" applyBorder="1" applyAlignment="1">
      <alignment vertical="center"/>
      <protection/>
    </xf>
    <xf numFmtId="0" fontId="4" fillId="34" borderId="22" xfId="55" applyNumberFormat="1" applyFont="1" applyFill="1" applyBorder="1" applyAlignment="1">
      <alignment horizontal="center" vertical="center"/>
      <protection/>
    </xf>
    <xf numFmtId="0" fontId="4" fillId="0" borderId="22" xfId="55" applyNumberFormat="1" applyBorder="1" applyAlignment="1">
      <alignment vertical="center"/>
      <protection/>
    </xf>
    <xf numFmtId="0" fontId="4" fillId="0" borderId="22" xfId="55" applyBorder="1" applyAlignment="1">
      <alignment vertical="center"/>
      <protection/>
    </xf>
    <xf numFmtId="0" fontId="4" fillId="0" borderId="22" xfId="55" applyNumberFormat="1" applyFont="1" applyBorder="1" applyAlignment="1">
      <alignment vertical="center"/>
      <protection/>
    </xf>
    <xf numFmtId="0" fontId="4" fillId="0" borderId="23" xfId="55" applyNumberFormat="1" applyFont="1" applyBorder="1" applyAlignment="1">
      <alignment horizontal="center" vertical="center"/>
      <protection/>
    </xf>
    <xf numFmtId="0" fontId="4" fillId="0" borderId="29" xfId="55" applyNumberFormat="1" applyFont="1" applyBorder="1" applyAlignment="1">
      <alignment horizontal="center" vertical="center"/>
      <protection/>
    </xf>
    <xf numFmtId="0" fontId="4" fillId="0" borderId="26" xfId="55" applyNumberFormat="1" applyFont="1" applyBorder="1" applyAlignment="1">
      <alignment horizontal="center" vertical="center"/>
      <protection/>
    </xf>
    <xf numFmtId="0" fontId="4" fillId="34" borderId="26" xfId="55" applyNumberFormat="1" applyFont="1" applyFill="1" applyBorder="1" applyAlignment="1">
      <alignment horizontal="center" vertical="center"/>
      <protection/>
    </xf>
    <xf numFmtId="0" fontId="4" fillId="34" borderId="26" xfId="55" applyFont="1" applyFill="1" applyBorder="1" applyAlignment="1">
      <alignment vertical="center"/>
      <protection/>
    </xf>
    <xf numFmtId="0" fontId="4" fillId="0" borderId="30" xfId="55" applyNumberFormat="1" applyFont="1" applyBorder="1" applyAlignment="1">
      <alignment vertical="center"/>
      <protection/>
    </xf>
    <xf numFmtId="0" fontId="4" fillId="0" borderId="25" xfId="55" applyNumberFormat="1" applyBorder="1" applyAlignment="1">
      <alignment vertical="center"/>
      <protection/>
    </xf>
    <xf numFmtId="0" fontId="4" fillId="0" borderId="26" xfId="55" applyNumberFormat="1" applyBorder="1" applyAlignment="1">
      <alignment vertical="center"/>
      <protection/>
    </xf>
    <xf numFmtId="0" fontId="4" fillId="0" borderId="26" xfId="55" applyBorder="1" applyAlignment="1">
      <alignment vertical="center"/>
      <protection/>
    </xf>
    <xf numFmtId="0" fontId="4" fillId="0" borderId="23"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9" xfId="55" applyBorder="1" applyAlignment="1">
      <alignment vertical="center"/>
      <protection/>
    </xf>
    <xf numFmtId="0" fontId="4" fillId="0" borderId="31" xfId="55" applyNumberFormat="1" applyFont="1" applyBorder="1" applyAlignment="1">
      <alignment horizontal="center" vertical="center"/>
      <protection/>
    </xf>
    <xf numFmtId="0" fontId="4" fillId="0" borderId="29" xfId="55" applyNumberFormat="1" applyBorder="1" applyAlignment="1">
      <alignment vertical="center"/>
      <protection/>
    </xf>
    <xf numFmtId="0" fontId="4" fillId="34" borderId="26" xfId="55" applyNumberFormat="1" applyFont="1" applyFill="1" applyBorder="1" applyAlignment="1">
      <alignment vertical="center"/>
      <protection/>
    </xf>
    <xf numFmtId="0" fontId="4" fillId="34" borderId="22" xfId="55" applyNumberFormat="1" applyFont="1" applyFill="1" applyBorder="1" applyAlignment="1">
      <alignment vertical="center"/>
      <protection/>
    </xf>
    <xf numFmtId="2" fontId="4" fillId="0" borderId="22" xfId="55" applyNumberFormat="1" applyBorder="1" applyAlignment="1">
      <alignment vertical="center"/>
      <protection/>
    </xf>
    <xf numFmtId="2" fontId="4" fillId="0" borderId="25" xfId="55" applyNumberFormat="1" applyBorder="1" applyAlignment="1">
      <alignment vertical="center"/>
      <protection/>
    </xf>
    <xf numFmtId="0" fontId="4" fillId="0" borderId="20" xfId="55" applyBorder="1" applyAlignment="1">
      <alignment vertical="center"/>
      <protection/>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horizontal="right"/>
    </xf>
    <xf numFmtId="2" fontId="4" fillId="0" borderId="34" xfId="0" applyNumberFormat="1" applyFont="1" applyBorder="1" applyAlignment="1">
      <alignment/>
    </xf>
    <xf numFmtId="0" fontId="4" fillId="33" borderId="13" xfId="56" applyFont="1" applyFill="1" applyBorder="1" applyAlignment="1">
      <alignment/>
      <protection/>
    </xf>
    <xf numFmtId="0" fontId="4" fillId="33" borderId="13" xfId="56" applyFont="1" applyFill="1" applyBorder="1" applyAlignment="1">
      <alignment horizontal="center"/>
      <protection/>
    </xf>
    <xf numFmtId="0" fontId="4" fillId="33" borderId="25" xfId="55" applyNumberFormat="1" applyFont="1" applyFill="1" applyBorder="1" applyAlignment="1">
      <alignment horizontal="center" vertical="center"/>
      <protection/>
    </xf>
    <xf numFmtId="0" fontId="4" fillId="33" borderId="26" xfId="55" applyNumberFormat="1" applyFont="1" applyFill="1" applyBorder="1" applyAlignment="1">
      <alignment horizontal="center" vertical="center"/>
      <protection/>
    </xf>
    <xf numFmtId="0" fontId="4" fillId="33" borderId="26" xfId="55" applyFont="1" applyFill="1" applyBorder="1" applyAlignment="1">
      <alignment vertical="center"/>
      <protection/>
    </xf>
    <xf numFmtId="0" fontId="4" fillId="33" borderId="25" xfId="55" applyNumberFormat="1" applyFont="1" applyFill="1" applyBorder="1" applyAlignment="1">
      <alignment vertical="center"/>
      <protection/>
    </xf>
    <xf numFmtId="0" fontId="4" fillId="33" borderId="22" xfId="55" applyNumberFormat="1" applyFont="1" applyFill="1" applyBorder="1" applyAlignment="1">
      <alignment vertical="center"/>
      <protection/>
    </xf>
    <xf numFmtId="0" fontId="4" fillId="33" borderId="13" xfId="55" applyNumberFormat="1" applyFont="1" applyFill="1" applyBorder="1" applyAlignment="1">
      <alignment vertical="center"/>
      <protection/>
    </xf>
    <xf numFmtId="2" fontId="4" fillId="33" borderId="13" xfId="56" applyNumberFormat="1" applyFont="1" applyFill="1" applyBorder="1" applyAlignment="1">
      <alignment/>
      <protection/>
    </xf>
    <xf numFmtId="0" fontId="4" fillId="33" borderId="14" xfId="56" applyFont="1" applyFill="1" applyBorder="1" applyAlignment="1">
      <alignment/>
      <protection/>
    </xf>
    <xf numFmtId="0" fontId="4" fillId="33" borderId="16" xfId="56" applyFont="1" applyFill="1" applyBorder="1" applyAlignment="1">
      <alignment/>
      <protection/>
    </xf>
    <xf numFmtId="0" fontId="4" fillId="33" borderId="16" xfId="56" applyFont="1" applyFill="1" applyBorder="1" applyAlignment="1">
      <alignment horizontal="center"/>
      <protection/>
    </xf>
    <xf numFmtId="2" fontId="4" fillId="33" borderId="15" xfId="56" applyNumberFormat="1" applyFont="1" applyFill="1" applyBorder="1" applyAlignment="1">
      <alignment/>
      <protection/>
    </xf>
    <xf numFmtId="0" fontId="4" fillId="33" borderId="13" xfId="56" applyNumberFormat="1" applyFill="1" applyBorder="1">
      <alignment/>
      <protection/>
    </xf>
    <xf numFmtId="0" fontId="4" fillId="33" borderId="11" xfId="56" applyNumberFormat="1" applyFill="1" applyBorder="1">
      <alignment/>
      <protection/>
    </xf>
    <xf numFmtId="2" fontId="9" fillId="33" borderId="25" xfId="58" applyNumberFormat="1" applyFont="1" applyFill="1" applyBorder="1" applyAlignment="1">
      <alignment vertical="center"/>
      <protection/>
    </xf>
    <xf numFmtId="2" fontId="9" fillId="33" borderId="22" xfId="58" applyNumberFormat="1" applyFont="1" applyFill="1" applyBorder="1" applyAlignment="1">
      <alignment vertical="center"/>
      <protection/>
    </xf>
    <xf numFmtId="2" fontId="9" fillId="33" borderId="18" xfId="58" applyNumberFormat="1" applyFont="1" applyFill="1" applyBorder="1" applyAlignment="1">
      <alignment vertical="center"/>
      <protection/>
    </xf>
    <xf numFmtId="176" fontId="9" fillId="33" borderId="25" xfId="58" applyNumberFormat="1" applyFont="1" applyFill="1" applyBorder="1" applyAlignment="1">
      <alignment vertical="center"/>
      <protection/>
    </xf>
    <xf numFmtId="176" fontId="9" fillId="33" borderId="22" xfId="58" applyNumberFormat="1" applyFont="1" applyFill="1" applyBorder="1" applyAlignment="1">
      <alignment vertical="center"/>
      <protection/>
    </xf>
    <xf numFmtId="0" fontId="4" fillId="0" borderId="0" xfId="0" applyFont="1" applyAlignment="1">
      <alignment horizontal="right"/>
    </xf>
    <xf numFmtId="0" fontId="0" fillId="0" borderId="0" xfId="0" applyNumberFormat="1" applyFont="1" applyAlignment="1" applyProtection="1">
      <alignment horizontal="right"/>
      <protection locked="0"/>
    </xf>
    <xf numFmtId="0" fontId="4" fillId="0" borderId="35" xfId="0" applyFont="1" applyBorder="1" applyAlignment="1">
      <alignment horizontal="right"/>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4" fillId="0" borderId="39" xfId="0" applyFont="1" applyBorder="1" applyAlignment="1">
      <alignment vertical="center"/>
    </xf>
    <xf numFmtId="0" fontId="9" fillId="0" borderId="40" xfId="0" applyNumberFormat="1" applyFont="1" applyBorder="1" applyAlignment="1" applyProtection="1">
      <alignment/>
      <protection locked="0"/>
    </xf>
    <xf numFmtId="0" fontId="9" fillId="0" borderId="41" xfId="0" applyNumberFormat="1" applyFont="1" applyBorder="1" applyAlignment="1" applyProtection="1">
      <alignment/>
      <protection locked="0"/>
    </xf>
    <xf numFmtId="0" fontId="4" fillId="0" borderId="0" xfId="0" applyFont="1" applyAlignment="1">
      <alignment/>
    </xf>
    <xf numFmtId="0" fontId="0" fillId="0" borderId="0" xfId="0" applyNumberFormat="1" applyFont="1" applyAlignment="1" applyProtection="1">
      <alignment/>
      <protection locked="0"/>
    </xf>
    <xf numFmtId="0" fontId="4" fillId="0" borderId="35" xfId="0" applyFont="1" applyBorder="1" applyAlignment="1">
      <alignment/>
    </xf>
    <xf numFmtId="0" fontId="6" fillId="0" borderId="38" xfId="56" applyFont="1" applyBorder="1" applyAlignment="1">
      <alignment horizontal="center" vertical="center"/>
      <protection/>
    </xf>
    <xf numFmtId="0" fontId="6" fillId="0" borderId="36" xfId="56" applyFont="1" applyBorder="1" applyAlignment="1">
      <alignment horizontal="center" vertical="center"/>
      <protection/>
    </xf>
    <xf numFmtId="0" fontId="6" fillId="0" borderId="37" xfId="56" applyFont="1" applyBorder="1" applyAlignment="1">
      <alignment horizontal="center" vertical="center"/>
      <protection/>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応力計算" xfId="55"/>
    <cellStyle name="標準_応力算定" xfId="56"/>
    <cellStyle name="標準_参考文献" xfId="57"/>
    <cellStyle name="標準_断面算定" xfId="58"/>
    <cellStyle name="良い"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hyperlink" Target="http://www.forum-design.co.jp/" TargetMode="External" /><Relationship Id="rId5" Type="http://schemas.openxmlformats.org/officeDocument/2006/relationships/hyperlink" Target="http://www.forum-design.co.jp/"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10</xdr:row>
      <xdr:rowOff>171450</xdr:rowOff>
    </xdr:from>
    <xdr:to>
      <xdr:col>7</xdr:col>
      <xdr:colOff>904875</xdr:colOff>
      <xdr:row>15</xdr:row>
      <xdr:rowOff>152400</xdr:rowOff>
    </xdr:to>
    <xdr:pic>
      <xdr:nvPicPr>
        <xdr:cNvPr id="1" name="Picture 1"/>
        <xdr:cNvPicPr preferRelativeResize="1">
          <a:picLocks noChangeAspect="1"/>
        </xdr:cNvPicPr>
      </xdr:nvPicPr>
      <xdr:blipFill>
        <a:blip r:embed="rId1"/>
        <a:stretch>
          <a:fillRect/>
        </a:stretch>
      </xdr:blipFill>
      <xdr:spPr>
        <a:xfrm>
          <a:off x="2533650" y="3752850"/>
          <a:ext cx="4171950" cy="981075"/>
        </a:xfrm>
        <a:prstGeom prst="rect">
          <a:avLst/>
        </a:prstGeom>
        <a:noFill/>
        <a:ln w="9525" cmpd="sng">
          <a:noFill/>
        </a:ln>
      </xdr:spPr>
    </xdr:pic>
    <xdr:clientData/>
  </xdr:twoCellAnchor>
  <xdr:twoCellAnchor editAs="oneCell">
    <xdr:from>
      <xdr:col>6</xdr:col>
      <xdr:colOff>838200</xdr:colOff>
      <xdr:row>28</xdr:row>
      <xdr:rowOff>152400</xdr:rowOff>
    </xdr:from>
    <xdr:to>
      <xdr:col>9</xdr:col>
      <xdr:colOff>142875</xdr:colOff>
      <xdr:row>35</xdr:row>
      <xdr:rowOff>0</xdr:rowOff>
    </xdr:to>
    <xdr:pic>
      <xdr:nvPicPr>
        <xdr:cNvPr id="2" name="Picture 2"/>
        <xdr:cNvPicPr preferRelativeResize="1">
          <a:picLocks noChangeAspect="1"/>
        </xdr:cNvPicPr>
      </xdr:nvPicPr>
      <xdr:blipFill>
        <a:blip r:embed="rId2"/>
        <a:stretch>
          <a:fillRect/>
        </a:stretch>
      </xdr:blipFill>
      <xdr:spPr>
        <a:xfrm>
          <a:off x="5619750" y="7334250"/>
          <a:ext cx="2362200" cy="1247775"/>
        </a:xfrm>
        <a:prstGeom prst="rect">
          <a:avLst/>
        </a:prstGeom>
        <a:noFill/>
        <a:ln w="9525" cmpd="sng">
          <a:noFill/>
        </a:ln>
      </xdr:spPr>
    </xdr:pic>
    <xdr:clientData/>
  </xdr:twoCellAnchor>
  <xdr:twoCellAnchor editAs="oneCell">
    <xdr:from>
      <xdr:col>0</xdr:col>
      <xdr:colOff>133350</xdr:colOff>
      <xdr:row>0</xdr:row>
      <xdr:rowOff>0</xdr:rowOff>
    </xdr:from>
    <xdr:to>
      <xdr:col>11</xdr:col>
      <xdr:colOff>161925</xdr:colOff>
      <xdr:row>0</xdr:row>
      <xdr:rowOff>1428750</xdr:rowOff>
    </xdr:to>
    <xdr:pic>
      <xdr:nvPicPr>
        <xdr:cNvPr id="3" name="図 1">
          <a:hlinkClick r:id="rId5"/>
        </xdr:cNvPr>
        <xdr:cNvPicPr preferRelativeResize="1">
          <a:picLocks noChangeAspect="1"/>
        </xdr:cNvPicPr>
      </xdr:nvPicPr>
      <xdr:blipFill>
        <a:blip r:embed="rId3"/>
        <a:stretch>
          <a:fillRect/>
        </a:stretch>
      </xdr:blipFill>
      <xdr:spPr>
        <a:xfrm>
          <a:off x="133350" y="0"/>
          <a:ext cx="92392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4</xdr:row>
      <xdr:rowOff>114300</xdr:rowOff>
    </xdr:from>
    <xdr:to>
      <xdr:col>10</xdr:col>
      <xdr:colOff>114300</xdr:colOff>
      <xdr:row>16</xdr:row>
      <xdr:rowOff>95250</xdr:rowOff>
    </xdr:to>
    <xdr:grpSp>
      <xdr:nvGrpSpPr>
        <xdr:cNvPr id="1" name="Group 142"/>
        <xdr:cNvGrpSpPr>
          <a:grpSpLocks/>
        </xdr:cNvGrpSpPr>
      </xdr:nvGrpSpPr>
      <xdr:grpSpPr>
        <a:xfrm>
          <a:off x="6343650" y="1066800"/>
          <a:ext cx="3190875" cy="2495550"/>
          <a:chOff x="528" y="112"/>
          <a:chExt cx="270" cy="262"/>
        </a:xfrm>
        <a:solidFill>
          <a:srgbClr val="FFFFFF"/>
        </a:solidFill>
      </xdr:grpSpPr>
      <xdr:sp>
        <xdr:nvSpPr>
          <xdr:cNvPr id="2" name="Rectangle 107" descr="25%"/>
          <xdr:cNvSpPr>
            <a:spLocks/>
          </xdr:cNvSpPr>
        </xdr:nvSpPr>
        <xdr:spPr>
          <a:xfrm>
            <a:off x="629" y="208"/>
            <a:ext cx="83" cy="105"/>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t/>
            </a:r>
          </a:p>
        </xdr:txBody>
      </xdr:sp>
      <xdr:sp>
        <xdr:nvSpPr>
          <xdr:cNvPr id="3" name="Rectangle 108"/>
          <xdr:cNvSpPr>
            <a:spLocks/>
          </xdr:cNvSpPr>
        </xdr:nvSpPr>
        <xdr:spPr>
          <a:xfrm>
            <a:off x="643" y="230"/>
            <a:ext cx="54" cy="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4" name="Line 109"/>
          <xdr:cNvSpPr>
            <a:spLocks/>
          </xdr:cNvSpPr>
        </xdr:nvSpPr>
        <xdr:spPr>
          <a:xfrm>
            <a:off x="728" y="208"/>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 name="Line 110"/>
          <xdr:cNvSpPr>
            <a:spLocks/>
          </xdr:cNvSpPr>
        </xdr:nvSpPr>
        <xdr:spPr>
          <a:xfrm>
            <a:off x="732" y="314"/>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 name="Line 111"/>
          <xdr:cNvSpPr>
            <a:spLocks/>
          </xdr:cNvSpPr>
        </xdr:nvSpPr>
        <xdr:spPr>
          <a:xfrm>
            <a:off x="696" y="144"/>
            <a:ext cx="0" cy="42"/>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 name="Line 112"/>
          <xdr:cNvSpPr>
            <a:spLocks/>
          </xdr:cNvSpPr>
        </xdr:nvSpPr>
        <xdr:spPr>
          <a:xfrm>
            <a:off x="696" y="145"/>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8" name="Line 113"/>
          <xdr:cNvSpPr>
            <a:spLocks/>
          </xdr:cNvSpPr>
        </xdr:nvSpPr>
        <xdr:spPr>
          <a:xfrm>
            <a:off x="730" y="293"/>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9" name="Line 114"/>
          <xdr:cNvSpPr>
            <a:spLocks/>
          </xdr:cNvSpPr>
        </xdr:nvSpPr>
        <xdr:spPr>
          <a:xfrm>
            <a:off x="732" y="230"/>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0" name="Line 115"/>
          <xdr:cNvSpPr>
            <a:spLocks/>
          </xdr:cNvSpPr>
        </xdr:nvSpPr>
        <xdr:spPr>
          <a:xfrm>
            <a:off x="737" y="202"/>
            <a:ext cx="0" cy="93"/>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1" name="Line 116"/>
          <xdr:cNvSpPr>
            <a:spLocks/>
          </xdr:cNvSpPr>
        </xdr:nvSpPr>
        <xdr:spPr>
          <a:xfrm>
            <a:off x="737" y="287"/>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2" name="Freeform 117"/>
          <xdr:cNvSpPr>
            <a:spLocks/>
          </xdr:cNvSpPr>
        </xdr:nvSpPr>
        <xdr:spPr>
          <a:xfrm>
            <a:off x="741" y="303"/>
            <a:ext cx="57" cy="42"/>
          </a:xfrm>
          <a:custGeom>
            <a:pathLst>
              <a:path h="42" w="57">
                <a:moveTo>
                  <a:pt x="0" y="0"/>
                </a:moveTo>
                <a:lnTo>
                  <a:pt x="33" y="42"/>
                </a:lnTo>
                <a:lnTo>
                  <a:pt x="57" y="42"/>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3" name="Freeform 118"/>
          <xdr:cNvSpPr>
            <a:spLocks/>
          </xdr:cNvSpPr>
        </xdr:nvSpPr>
        <xdr:spPr>
          <a:xfrm>
            <a:off x="705" y="112"/>
            <a:ext cx="40" cy="33"/>
          </a:xfrm>
          <a:custGeom>
            <a:pathLst>
              <a:path h="33" w="40">
                <a:moveTo>
                  <a:pt x="0" y="33"/>
                </a:moveTo>
                <a:lnTo>
                  <a:pt x="18" y="0"/>
                </a:lnTo>
                <a:lnTo>
                  <a:pt x="40"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4" name="Freeform 119"/>
          <xdr:cNvSpPr>
            <a:spLocks/>
          </xdr:cNvSpPr>
        </xdr:nvSpPr>
        <xdr:spPr>
          <a:xfrm>
            <a:off x="737" y="154"/>
            <a:ext cx="48" cy="61"/>
          </a:xfrm>
          <a:custGeom>
            <a:pathLst>
              <a:path h="61" w="48">
                <a:moveTo>
                  <a:pt x="0" y="61"/>
                </a:moveTo>
                <a:lnTo>
                  <a:pt x="36" y="0"/>
                </a:lnTo>
                <a:lnTo>
                  <a:pt x="48"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5" name="Line 120"/>
          <xdr:cNvSpPr>
            <a:spLocks/>
          </xdr:cNvSpPr>
        </xdr:nvSpPr>
        <xdr:spPr>
          <a:xfrm>
            <a:off x="643" y="230"/>
            <a:ext cx="55" cy="63"/>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6" name="Line 121"/>
          <xdr:cNvSpPr>
            <a:spLocks/>
          </xdr:cNvSpPr>
        </xdr:nvSpPr>
        <xdr:spPr>
          <a:xfrm flipH="1">
            <a:off x="643" y="230"/>
            <a:ext cx="55" cy="63"/>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7" name="Line 122"/>
          <xdr:cNvSpPr>
            <a:spLocks/>
          </xdr:cNvSpPr>
        </xdr:nvSpPr>
        <xdr:spPr>
          <a:xfrm>
            <a:off x="608" y="165"/>
            <a:ext cx="0" cy="49"/>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18" name="Freeform 123"/>
          <xdr:cNvSpPr>
            <a:spLocks/>
          </xdr:cNvSpPr>
        </xdr:nvSpPr>
        <xdr:spPr>
          <a:xfrm>
            <a:off x="602" y="207"/>
            <a:ext cx="13" cy="13"/>
          </a:xfrm>
          <a:custGeom>
            <a:pathLst>
              <a:path h="13" w="13">
                <a:moveTo>
                  <a:pt x="6" y="13"/>
                </a:moveTo>
                <a:lnTo>
                  <a:pt x="13" y="0"/>
                </a:lnTo>
                <a:lnTo>
                  <a:pt x="0" y="0"/>
                </a:lnTo>
                <a:lnTo>
                  <a:pt x="6" y="13"/>
                </a:lnTo>
                <a:close/>
              </a:path>
            </a:pathLst>
          </a:custGeom>
          <a:solidFill>
            <a:srgbClr val="000000"/>
          </a:solidFill>
          <a:ln w="9525" cmpd="sng">
            <a:noFill/>
          </a:ln>
        </xdr:spPr>
        <xdr:txBody>
          <a:bodyPr vertOverflow="clip" wrap="square"/>
          <a:p>
            <a:pPr algn="l">
              <a:defRPr/>
            </a:pPr>
            <a:r>
              <a:rPr lang="en-US" cap="none" u="none" baseline="0"/>
              <a:t/>
            </a:r>
          </a:p>
        </xdr:txBody>
      </xdr:sp>
      <xdr:sp>
        <xdr:nvSpPr>
          <xdr:cNvPr id="19" name="Line 124"/>
          <xdr:cNvSpPr>
            <a:spLocks/>
          </xdr:cNvSpPr>
        </xdr:nvSpPr>
        <xdr:spPr>
          <a:xfrm>
            <a:off x="739" y="266"/>
            <a:ext cx="57" cy="38"/>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20" name="Rectangle 125" descr="れんが (斜め)"/>
          <xdr:cNvSpPr>
            <a:spLocks/>
          </xdr:cNvSpPr>
        </xdr:nvSpPr>
        <xdr:spPr>
          <a:xfrm>
            <a:off x="530" y="167"/>
            <a:ext cx="64" cy="14"/>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t/>
            </a:r>
          </a:p>
        </xdr:txBody>
      </xdr:sp>
      <xdr:sp>
        <xdr:nvSpPr>
          <xdr:cNvPr id="21" name="Line 126"/>
          <xdr:cNvSpPr>
            <a:spLocks/>
          </xdr:cNvSpPr>
        </xdr:nvSpPr>
        <xdr:spPr>
          <a:xfrm>
            <a:off x="628" y="328"/>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22" name="Line 127"/>
          <xdr:cNvSpPr>
            <a:spLocks/>
          </xdr:cNvSpPr>
        </xdr:nvSpPr>
        <xdr:spPr>
          <a:xfrm>
            <a:off x="712" y="328"/>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23" name="Line 128"/>
          <xdr:cNvSpPr>
            <a:spLocks/>
          </xdr:cNvSpPr>
        </xdr:nvSpPr>
        <xdr:spPr>
          <a:xfrm>
            <a:off x="628" y="370"/>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24" name="Line 129"/>
          <xdr:cNvSpPr>
            <a:spLocks/>
          </xdr:cNvSpPr>
        </xdr:nvSpPr>
        <xdr:spPr>
          <a:xfrm>
            <a:off x="717" y="144"/>
            <a:ext cx="0" cy="42"/>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25" name="Line 130"/>
          <xdr:cNvSpPr>
            <a:spLocks/>
          </xdr:cNvSpPr>
        </xdr:nvSpPr>
        <xdr:spPr>
          <a:xfrm>
            <a:off x="528" y="166"/>
            <a:ext cx="260" cy="0"/>
          </a:xfrm>
          <a:prstGeom prst="line">
            <a:avLst/>
          </a:prstGeom>
          <a:noFill/>
          <a:ln w="25400" cmpd="sng">
            <a:solidFill>
              <a:srgbClr val="000000"/>
            </a:solidFill>
            <a:headEnd type="none"/>
            <a:tailEnd type="none"/>
          </a:ln>
        </xdr:spPr>
        <xdr:txBody>
          <a:bodyPr vertOverflow="clip" wrap="square"/>
          <a:p>
            <a:pPr algn="l">
              <a:defRPr/>
            </a:pPr>
            <a:r>
              <a:rPr lang="en-US" cap="none" u="none" baseline="0"/>
              <a:t/>
            </a:r>
          </a:p>
        </xdr:txBody>
      </xdr:sp>
      <xdr:sp>
        <xdr:nvSpPr>
          <xdr:cNvPr id="26" name="Line 131"/>
          <xdr:cNvSpPr>
            <a:spLocks/>
          </xdr:cNvSpPr>
        </xdr:nvSpPr>
        <xdr:spPr>
          <a:xfrm>
            <a:off x="750" y="166"/>
            <a:ext cx="0" cy="149"/>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27" name="Oval 132"/>
          <xdr:cNvSpPr>
            <a:spLocks/>
          </xdr:cNvSpPr>
        </xdr:nvSpPr>
        <xdr:spPr>
          <a:xfrm>
            <a:off x="734" y="205"/>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28" name="Oval 133"/>
          <xdr:cNvSpPr>
            <a:spLocks/>
          </xdr:cNvSpPr>
        </xdr:nvSpPr>
        <xdr:spPr>
          <a:xfrm>
            <a:off x="734" y="227"/>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29" name="Oval 134"/>
          <xdr:cNvSpPr>
            <a:spLocks/>
          </xdr:cNvSpPr>
        </xdr:nvSpPr>
        <xdr:spPr>
          <a:xfrm>
            <a:off x="734" y="290"/>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0" name="Oval 135"/>
          <xdr:cNvSpPr>
            <a:spLocks/>
          </xdr:cNvSpPr>
        </xdr:nvSpPr>
        <xdr:spPr>
          <a:xfrm>
            <a:off x="734" y="311"/>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1" name="Oval 136"/>
          <xdr:cNvSpPr>
            <a:spLocks/>
          </xdr:cNvSpPr>
        </xdr:nvSpPr>
        <xdr:spPr>
          <a:xfrm>
            <a:off x="747" y="205"/>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2" name="Oval 137"/>
          <xdr:cNvSpPr>
            <a:spLocks/>
          </xdr:cNvSpPr>
        </xdr:nvSpPr>
        <xdr:spPr>
          <a:xfrm>
            <a:off x="747" y="311"/>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3" name="Oval 138"/>
          <xdr:cNvSpPr>
            <a:spLocks/>
          </xdr:cNvSpPr>
        </xdr:nvSpPr>
        <xdr:spPr>
          <a:xfrm>
            <a:off x="625" y="367"/>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4" name="Oval 139"/>
          <xdr:cNvSpPr>
            <a:spLocks/>
          </xdr:cNvSpPr>
        </xdr:nvSpPr>
        <xdr:spPr>
          <a:xfrm>
            <a:off x="709" y="367"/>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5" name="Oval 140"/>
          <xdr:cNvSpPr>
            <a:spLocks/>
          </xdr:cNvSpPr>
        </xdr:nvSpPr>
        <xdr:spPr>
          <a:xfrm>
            <a:off x="693" y="142"/>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36" name="Oval 141"/>
          <xdr:cNvSpPr>
            <a:spLocks/>
          </xdr:cNvSpPr>
        </xdr:nvSpPr>
        <xdr:spPr>
          <a:xfrm>
            <a:off x="714" y="142"/>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grpSp>
    <xdr:clientData/>
  </xdr:twoCellAnchor>
  <xdr:twoCellAnchor>
    <xdr:from>
      <xdr:col>4</xdr:col>
      <xdr:colOff>638175</xdr:colOff>
      <xdr:row>21</xdr:row>
      <xdr:rowOff>114300</xdr:rowOff>
    </xdr:from>
    <xdr:to>
      <xdr:col>4</xdr:col>
      <xdr:colOff>933450</xdr:colOff>
      <xdr:row>21</xdr:row>
      <xdr:rowOff>114300</xdr:rowOff>
    </xdr:to>
    <xdr:sp>
      <xdr:nvSpPr>
        <xdr:cNvPr id="37" name="Line 143"/>
        <xdr:cNvSpPr>
          <a:spLocks/>
        </xdr:cNvSpPr>
      </xdr:nvSpPr>
      <xdr:spPr>
        <a:xfrm>
          <a:off x="4991100" y="46291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24</xdr:row>
      <xdr:rowOff>123825</xdr:rowOff>
    </xdr:from>
    <xdr:to>
      <xdr:col>4</xdr:col>
      <xdr:colOff>933450</xdr:colOff>
      <xdr:row>24</xdr:row>
      <xdr:rowOff>123825</xdr:rowOff>
    </xdr:to>
    <xdr:sp>
      <xdr:nvSpPr>
        <xdr:cNvPr id="38" name="Line 144"/>
        <xdr:cNvSpPr>
          <a:spLocks/>
        </xdr:cNvSpPr>
      </xdr:nvSpPr>
      <xdr:spPr>
        <a:xfrm>
          <a:off x="4991100" y="5267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26</xdr:row>
      <xdr:rowOff>114300</xdr:rowOff>
    </xdr:from>
    <xdr:to>
      <xdr:col>4</xdr:col>
      <xdr:colOff>933450</xdr:colOff>
      <xdr:row>26</xdr:row>
      <xdr:rowOff>114300</xdr:rowOff>
    </xdr:to>
    <xdr:sp>
      <xdr:nvSpPr>
        <xdr:cNvPr id="39" name="Line 145"/>
        <xdr:cNvSpPr>
          <a:spLocks/>
        </xdr:cNvSpPr>
      </xdr:nvSpPr>
      <xdr:spPr>
        <a:xfrm>
          <a:off x="4991100" y="56769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27</xdr:row>
      <xdr:rowOff>104775</xdr:rowOff>
    </xdr:from>
    <xdr:to>
      <xdr:col>4</xdr:col>
      <xdr:colOff>933450</xdr:colOff>
      <xdr:row>27</xdr:row>
      <xdr:rowOff>104775</xdr:rowOff>
    </xdr:to>
    <xdr:sp>
      <xdr:nvSpPr>
        <xdr:cNvPr id="40" name="Line 146"/>
        <xdr:cNvSpPr>
          <a:spLocks/>
        </xdr:cNvSpPr>
      </xdr:nvSpPr>
      <xdr:spPr>
        <a:xfrm>
          <a:off x="4991100" y="58769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28</xdr:row>
      <xdr:rowOff>104775</xdr:rowOff>
    </xdr:from>
    <xdr:to>
      <xdr:col>4</xdr:col>
      <xdr:colOff>933450</xdr:colOff>
      <xdr:row>28</xdr:row>
      <xdr:rowOff>104775</xdr:rowOff>
    </xdr:to>
    <xdr:sp>
      <xdr:nvSpPr>
        <xdr:cNvPr id="41" name="Line 147"/>
        <xdr:cNvSpPr>
          <a:spLocks/>
        </xdr:cNvSpPr>
      </xdr:nvSpPr>
      <xdr:spPr>
        <a:xfrm>
          <a:off x="4991100" y="60864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29</xdr:row>
      <xdr:rowOff>104775</xdr:rowOff>
    </xdr:from>
    <xdr:to>
      <xdr:col>4</xdr:col>
      <xdr:colOff>933450</xdr:colOff>
      <xdr:row>29</xdr:row>
      <xdr:rowOff>104775</xdr:rowOff>
    </xdr:to>
    <xdr:sp>
      <xdr:nvSpPr>
        <xdr:cNvPr id="42" name="Line 148"/>
        <xdr:cNvSpPr>
          <a:spLocks/>
        </xdr:cNvSpPr>
      </xdr:nvSpPr>
      <xdr:spPr>
        <a:xfrm>
          <a:off x="4991100" y="6296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30</xdr:row>
      <xdr:rowOff>114300</xdr:rowOff>
    </xdr:from>
    <xdr:to>
      <xdr:col>4</xdr:col>
      <xdr:colOff>933450</xdr:colOff>
      <xdr:row>30</xdr:row>
      <xdr:rowOff>114300</xdr:rowOff>
    </xdr:to>
    <xdr:sp>
      <xdr:nvSpPr>
        <xdr:cNvPr id="43" name="Line 149"/>
        <xdr:cNvSpPr>
          <a:spLocks/>
        </xdr:cNvSpPr>
      </xdr:nvSpPr>
      <xdr:spPr>
        <a:xfrm>
          <a:off x="4991100" y="6515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31</xdr:row>
      <xdr:rowOff>104775</xdr:rowOff>
    </xdr:from>
    <xdr:to>
      <xdr:col>4</xdr:col>
      <xdr:colOff>933450</xdr:colOff>
      <xdr:row>31</xdr:row>
      <xdr:rowOff>104775</xdr:rowOff>
    </xdr:to>
    <xdr:sp>
      <xdr:nvSpPr>
        <xdr:cNvPr id="44" name="Line 150"/>
        <xdr:cNvSpPr>
          <a:spLocks/>
        </xdr:cNvSpPr>
      </xdr:nvSpPr>
      <xdr:spPr>
        <a:xfrm>
          <a:off x="4991100" y="67151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32</xdr:row>
      <xdr:rowOff>114300</xdr:rowOff>
    </xdr:from>
    <xdr:to>
      <xdr:col>4</xdr:col>
      <xdr:colOff>933450</xdr:colOff>
      <xdr:row>32</xdr:row>
      <xdr:rowOff>114300</xdr:rowOff>
    </xdr:to>
    <xdr:sp>
      <xdr:nvSpPr>
        <xdr:cNvPr id="45" name="Line 151"/>
        <xdr:cNvSpPr>
          <a:spLocks/>
        </xdr:cNvSpPr>
      </xdr:nvSpPr>
      <xdr:spPr>
        <a:xfrm>
          <a:off x="4991100" y="69342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39</xdr:row>
      <xdr:rowOff>114300</xdr:rowOff>
    </xdr:from>
    <xdr:to>
      <xdr:col>4</xdr:col>
      <xdr:colOff>933450</xdr:colOff>
      <xdr:row>39</xdr:row>
      <xdr:rowOff>114300</xdr:rowOff>
    </xdr:to>
    <xdr:sp>
      <xdr:nvSpPr>
        <xdr:cNvPr id="46" name="Line 152"/>
        <xdr:cNvSpPr>
          <a:spLocks/>
        </xdr:cNvSpPr>
      </xdr:nvSpPr>
      <xdr:spPr>
        <a:xfrm>
          <a:off x="4991100" y="84010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4</xdr:col>
      <xdr:colOff>638175</xdr:colOff>
      <xdr:row>40</xdr:row>
      <xdr:rowOff>123825</xdr:rowOff>
    </xdr:from>
    <xdr:to>
      <xdr:col>4</xdr:col>
      <xdr:colOff>933450</xdr:colOff>
      <xdr:row>40</xdr:row>
      <xdr:rowOff>123825</xdr:rowOff>
    </xdr:to>
    <xdr:sp>
      <xdr:nvSpPr>
        <xdr:cNvPr id="47" name="Line 153"/>
        <xdr:cNvSpPr>
          <a:spLocks/>
        </xdr:cNvSpPr>
      </xdr:nvSpPr>
      <xdr:spPr>
        <a:xfrm>
          <a:off x="4991100" y="86201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5</xdr:col>
      <xdr:colOff>638175</xdr:colOff>
      <xdr:row>43</xdr:row>
      <xdr:rowOff>95250</xdr:rowOff>
    </xdr:from>
    <xdr:to>
      <xdr:col>5</xdr:col>
      <xdr:colOff>933450</xdr:colOff>
      <xdr:row>43</xdr:row>
      <xdr:rowOff>95250</xdr:rowOff>
    </xdr:to>
    <xdr:sp>
      <xdr:nvSpPr>
        <xdr:cNvPr id="48" name="Line 154"/>
        <xdr:cNvSpPr>
          <a:spLocks/>
        </xdr:cNvSpPr>
      </xdr:nvSpPr>
      <xdr:spPr>
        <a:xfrm>
          <a:off x="6010275" y="92202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5</xdr:col>
      <xdr:colOff>638175</xdr:colOff>
      <xdr:row>45</xdr:row>
      <xdr:rowOff>104775</xdr:rowOff>
    </xdr:from>
    <xdr:to>
      <xdr:col>5</xdr:col>
      <xdr:colOff>933450</xdr:colOff>
      <xdr:row>45</xdr:row>
      <xdr:rowOff>104775</xdr:rowOff>
    </xdr:to>
    <xdr:sp>
      <xdr:nvSpPr>
        <xdr:cNvPr id="49" name="Line 155"/>
        <xdr:cNvSpPr>
          <a:spLocks/>
        </xdr:cNvSpPr>
      </xdr:nvSpPr>
      <xdr:spPr>
        <a:xfrm>
          <a:off x="6010275" y="96488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clientData/>
  </xdr:twoCellAnchor>
  <xdr:twoCellAnchor>
    <xdr:from>
      <xdr:col>5</xdr:col>
      <xdr:colOff>771525</xdr:colOff>
      <xdr:row>49</xdr:row>
      <xdr:rowOff>133350</xdr:rowOff>
    </xdr:from>
    <xdr:to>
      <xdr:col>10</xdr:col>
      <xdr:colOff>0</xdr:colOff>
      <xdr:row>62</xdr:row>
      <xdr:rowOff>123825</xdr:rowOff>
    </xdr:to>
    <xdr:grpSp>
      <xdr:nvGrpSpPr>
        <xdr:cNvPr id="50" name="Group 203"/>
        <xdr:cNvGrpSpPr>
          <a:grpSpLocks/>
        </xdr:cNvGrpSpPr>
      </xdr:nvGrpSpPr>
      <xdr:grpSpPr>
        <a:xfrm>
          <a:off x="6143625" y="10515600"/>
          <a:ext cx="3276600" cy="2714625"/>
          <a:chOff x="518" y="1104"/>
          <a:chExt cx="277" cy="285"/>
        </a:xfrm>
        <a:solidFill>
          <a:srgbClr val="FFFFFF"/>
        </a:solidFill>
      </xdr:grpSpPr>
      <xdr:sp>
        <xdr:nvSpPr>
          <xdr:cNvPr id="51" name="Rectangle 158" descr="25%"/>
          <xdr:cNvSpPr>
            <a:spLocks/>
          </xdr:cNvSpPr>
        </xdr:nvSpPr>
        <xdr:spPr>
          <a:xfrm>
            <a:off x="632" y="1229"/>
            <a:ext cx="86" cy="105"/>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t/>
            </a:r>
          </a:p>
        </xdr:txBody>
      </xdr:sp>
      <xdr:sp>
        <xdr:nvSpPr>
          <xdr:cNvPr id="52" name="Rectangle 159"/>
          <xdr:cNvSpPr>
            <a:spLocks/>
          </xdr:cNvSpPr>
        </xdr:nvSpPr>
        <xdr:spPr>
          <a:xfrm>
            <a:off x="647" y="1250"/>
            <a:ext cx="54" cy="6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t/>
            </a:r>
          </a:p>
        </xdr:txBody>
      </xdr:sp>
      <xdr:sp>
        <xdr:nvSpPr>
          <xdr:cNvPr id="53" name="Line 160"/>
          <xdr:cNvSpPr>
            <a:spLocks/>
          </xdr:cNvSpPr>
        </xdr:nvSpPr>
        <xdr:spPr>
          <a:xfrm>
            <a:off x="742" y="1229"/>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4" name="Line 161"/>
          <xdr:cNvSpPr>
            <a:spLocks/>
          </xdr:cNvSpPr>
        </xdr:nvSpPr>
        <xdr:spPr>
          <a:xfrm>
            <a:off x="742" y="122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5" name="Line 162"/>
          <xdr:cNvSpPr>
            <a:spLocks/>
          </xdr:cNvSpPr>
        </xdr:nvSpPr>
        <xdr:spPr>
          <a:xfrm>
            <a:off x="742" y="1335"/>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6" name="Freeform 163"/>
          <xdr:cNvSpPr>
            <a:spLocks/>
          </xdr:cNvSpPr>
        </xdr:nvSpPr>
        <xdr:spPr>
          <a:xfrm>
            <a:off x="734" y="1326"/>
            <a:ext cx="16" cy="16"/>
          </a:xfrm>
          <a:custGeom>
            <a:pathLst>
              <a:path h="16" w="16">
                <a:moveTo>
                  <a:pt x="0" y="9"/>
                </a:moveTo>
                <a:lnTo>
                  <a:pt x="16" y="16"/>
                </a:lnTo>
                <a:lnTo>
                  <a:pt x="16" y="0"/>
                </a:lnTo>
                <a:lnTo>
                  <a:pt x="0" y="9"/>
                </a:lnTo>
                <a:close/>
              </a:path>
            </a:pathLst>
          </a:custGeom>
          <a:solidFill>
            <a:srgbClr val="000000"/>
          </a:solidFill>
          <a:ln w="9525" cmpd="sng">
            <a:noFill/>
          </a:ln>
        </xdr:spPr>
        <xdr:txBody>
          <a:bodyPr vertOverflow="clip" wrap="square"/>
          <a:p>
            <a:pPr algn="l">
              <a:defRPr/>
            </a:pPr>
            <a:r>
              <a:rPr lang="en-US" cap="none" u="none" baseline="0"/>
              <a:t/>
            </a:r>
          </a:p>
        </xdr:txBody>
      </xdr:sp>
      <xdr:sp>
        <xdr:nvSpPr>
          <xdr:cNvPr id="57" name="Line 164"/>
          <xdr:cNvSpPr>
            <a:spLocks/>
          </xdr:cNvSpPr>
        </xdr:nvSpPr>
        <xdr:spPr>
          <a:xfrm>
            <a:off x="757" y="1229"/>
            <a:ext cx="38" cy="10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8" name="Line 165"/>
          <xdr:cNvSpPr>
            <a:spLocks/>
          </xdr:cNvSpPr>
        </xdr:nvSpPr>
        <xdr:spPr>
          <a:xfrm>
            <a:off x="742" y="1314"/>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59" name="Freeform 177"/>
          <xdr:cNvSpPr>
            <a:spLocks/>
          </xdr:cNvSpPr>
        </xdr:nvSpPr>
        <xdr:spPr>
          <a:xfrm>
            <a:off x="691" y="1368"/>
            <a:ext cx="63" cy="21"/>
          </a:xfrm>
          <a:custGeom>
            <a:pathLst>
              <a:path h="21" w="63">
                <a:moveTo>
                  <a:pt x="0" y="2"/>
                </a:moveTo>
                <a:lnTo>
                  <a:pt x="11" y="21"/>
                </a:lnTo>
                <a:lnTo>
                  <a:pt x="50" y="0"/>
                </a:lnTo>
                <a:lnTo>
                  <a:pt x="63"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0" name="Rectangle 178"/>
          <xdr:cNvSpPr>
            <a:spLocks/>
          </xdr:cNvSpPr>
        </xdr:nvSpPr>
        <xdr:spPr>
          <a:xfrm>
            <a:off x="634" y="1196"/>
            <a:ext cx="84" cy="24"/>
          </a:xfrm>
          <a:prstGeom prst="rect">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1" name="Line 179"/>
          <xdr:cNvSpPr>
            <a:spLocks/>
          </xdr:cNvSpPr>
        </xdr:nvSpPr>
        <xdr:spPr>
          <a:xfrm>
            <a:off x="634" y="1206"/>
            <a:ext cx="85"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2" name="Line 180"/>
          <xdr:cNvSpPr>
            <a:spLocks/>
          </xdr:cNvSpPr>
        </xdr:nvSpPr>
        <xdr:spPr>
          <a:xfrm>
            <a:off x="634" y="1213"/>
            <a:ext cx="85"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3" name="Freeform 181"/>
          <xdr:cNvSpPr>
            <a:spLocks/>
          </xdr:cNvSpPr>
        </xdr:nvSpPr>
        <xdr:spPr>
          <a:xfrm>
            <a:off x="649" y="1104"/>
            <a:ext cx="57" cy="97"/>
          </a:xfrm>
          <a:custGeom>
            <a:pathLst>
              <a:path h="89" w="57">
                <a:moveTo>
                  <a:pt x="0" y="89"/>
                </a:moveTo>
                <a:lnTo>
                  <a:pt x="37" y="0"/>
                </a:lnTo>
                <a:lnTo>
                  <a:pt x="57"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4" name="Freeform 182"/>
          <xdr:cNvSpPr>
            <a:spLocks/>
          </xdr:cNvSpPr>
        </xdr:nvSpPr>
        <xdr:spPr>
          <a:xfrm>
            <a:off x="664" y="1128"/>
            <a:ext cx="46" cy="80"/>
          </a:xfrm>
          <a:custGeom>
            <a:pathLst>
              <a:path h="73" w="46">
                <a:moveTo>
                  <a:pt x="0" y="73"/>
                </a:moveTo>
                <a:lnTo>
                  <a:pt x="30" y="0"/>
                </a:lnTo>
                <a:lnTo>
                  <a:pt x="46"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5" name="Freeform 183"/>
          <xdr:cNvSpPr>
            <a:spLocks/>
          </xdr:cNvSpPr>
        </xdr:nvSpPr>
        <xdr:spPr>
          <a:xfrm>
            <a:off x="676" y="1148"/>
            <a:ext cx="35" cy="72"/>
          </a:xfrm>
          <a:custGeom>
            <a:pathLst>
              <a:path h="64" w="38">
                <a:moveTo>
                  <a:pt x="0" y="64"/>
                </a:moveTo>
                <a:lnTo>
                  <a:pt x="27" y="0"/>
                </a:lnTo>
                <a:lnTo>
                  <a:pt x="38"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6" name="Line 184"/>
          <xdr:cNvSpPr>
            <a:spLocks/>
          </xdr:cNvSpPr>
        </xdr:nvSpPr>
        <xdr:spPr>
          <a:xfrm>
            <a:off x="567" y="1229"/>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7" name="Line 185"/>
          <xdr:cNvSpPr>
            <a:spLocks/>
          </xdr:cNvSpPr>
        </xdr:nvSpPr>
        <xdr:spPr>
          <a:xfrm>
            <a:off x="548" y="1229"/>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8" name="Line 186"/>
          <xdr:cNvSpPr>
            <a:spLocks/>
          </xdr:cNvSpPr>
        </xdr:nvSpPr>
        <xdr:spPr>
          <a:xfrm>
            <a:off x="518" y="1335"/>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69" name="Freeform 187"/>
          <xdr:cNvSpPr>
            <a:spLocks/>
          </xdr:cNvSpPr>
        </xdr:nvSpPr>
        <xdr:spPr>
          <a:xfrm>
            <a:off x="558" y="1326"/>
            <a:ext cx="16" cy="16"/>
          </a:xfrm>
          <a:custGeom>
            <a:pathLst>
              <a:path h="16" w="16">
                <a:moveTo>
                  <a:pt x="16" y="9"/>
                </a:moveTo>
                <a:lnTo>
                  <a:pt x="0" y="0"/>
                </a:lnTo>
                <a:lnTo>
                  <a:pt x="0" y="16"/>
                </a:lnTo>
                <a:lnTo>
                  <a:pt x="16" y="9"/>
                </a:lnTo>
                <a:close/>
              </a:path>
            </a:pathLst>
          </a:custGeom>
          <a:solidFill>
            <a:srgbClr val="000000"/>
          </a:solidFill>
          <a:ln w="9525" cmpd="sng">
            <a:noFill/>
          </a:ln>
        </xdr:spPr>
        <xdr:txBody>
          <a:bodyPr vertOverflow="clip" wrap="square"/>
          <a:p>
            <a:pPr algn="l">
              <a:defRPr/>
            </a:pPr>
            <a:r>
              <a:rPr lang="en-US" cap="none" u="none" baseline="0"/>
              <a:t/>
            </a:r>
          </a:p>
        </xdr:txBody>
      </xdr:sp>
      <xdr:sp>
        <xdr:nvSpPr>
          <xdr:cNvPr id="70" name="Line 188"/>
          <xdr:cNvSpPr>
            <a:spLocks/>
          </xdr:cNvSpPr>
        </xdr:nvSpPr>
        <xdr:spPr>
          <a:xfrm flipH="1">
            <a:off x="518" y="1229"/>
            <a:ext cx="32" cy="106"/>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1" name="Line 189"/>
          <xdr:cNvSpPr>
            <a:spLocks/>
          </xdr:cNvSpPr>
        </xdr:nvSpPr>
        <xdr:spPr>
          <a:xfrm>
            <a:off x="524" y="1314"/>
            <a:ext cx="43"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2" name="Line 190"/>
          <xdr:cNvSpPr>
            <a:spLocks/>
          </xdr:cNvSpPr>
        </xdr:nvSpPr>
        <xdr:spPr>
          <a:xfrm>
            <a:off x="649" y="1301"/>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3" name="Line 191"/>
          <xdr:cNvSpPr>
            <a:spLocks/>
          </xdr:cNvSpPr>
        </xdr:nvSpPr>
        <xdr:spPr>
          <a:xfrm>
            <a:off x="647" y="1307"/>
            <a:ext cx="57"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4" name="Freeform 192"/>
          <xdr:cNvSpPr>
            <a:spLocks/>
          </xdr:cNvSpPr>
        </xdr:nvSpPr>
        <xdr:spPr>
          <a:xfrm>
            <a:off x="676" y="1262"/>
            <a:ext cx="116" cy="42"/>
          </a:xfrm>
          <a:custGeom>
            <a:pathLst>
              <a:path h="42" w="116">
                <a:moveTo>
                  <a:pt x="0" y="42"/>
                </a:moveTo>
                <a:lnTo>
                  <a:pt x="51" y="0"/>
                </a:lnTo>
                <a:lnTo>
                  <a:pt x="116"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5" name="Rectangle 193" descr="れんが (斜め)"/>
          <xdr:cNvSpPr>
            <a:spLocks/>
          </xdr:cNvSpPr>
        </xdr:nvSpPr>
        <xdr:spPr>
          <a:xfrm>
            <a:off x="548" y="1181"/>
            <a:ext cx="63" cy="14"/>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t/>
            </a:r>
          </a:p>
        </xdr:txBody>
      </xdr:sp>
      <xdr:sp>
        <xdr:nvSpPr>
          <xdr:cNvPr id="76" name="Freeform 194"/>
          <xdr:cNvSpPr>
            <a:spLocks/>
          </xdr:cNvSpPr>
        </xdr:nvSpPr>
        <xdr:spPr>
          <a:xfrm>
            <a:off x="749" y="1222"/>
            <a:ext cx="18" cy="8"/>
          </a:xfrm>
          <a:custGeom>
            <a:pathLst>
              <a:path h="8" w="18">
                <a:moveTo>
                  <a:pt x="0" y="8"/>
                </a:moveTo>
                <a:lnTo>
                  <a:pt x="5" y="0"/>
                </a:lnTo>
                <a:lnTo>
                  <a:pt x="18"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7" name="Freeform 195"/>
          <xdr:cNvSpPr>
            <a:spLocks/>
          </xdr:cNvSpPr>
        </xdr:nvSpPr>
        <xdr:spPr>
          <a:xfrm>
            <a:off x="755" y="1303"/>
            <a:ext cx="35" cy="10"/>
          </a:xfrm>
          <a:custGeom>
            <a:pathLst>
              <a:path h="10" w="35">
                <a:moveTo>
                  <a:pt x="0" y="10"/>
                </a:moveTo>
                <a:lnTo>
                  <a:pt x="11" y="0"/>
                </a:lnTo>
                <a:lnTo>
                  <a:pt x="35" y="0"/>
                </a:lnTo>
              </a:path>
            </a:pathLst>
          </a:cu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8" name="Line 196"/>
          <xdr:cNvSpPr>
            <a:spLocks/>
          </xdr:cNvSpPr>
        </xdr:nvSpPr>
        <xdr:spPr>
          <a:xfrm>
            <a:off x="632" y="1367"/>
            <a:ext cx="88"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79" name="Line 197"/>
          <xdr:cNvSpPr>
            <a:spLocks/>
          </xdr:cNvSpPr>
        </xdr:nvSpPr>
        <xdr:spPr>
          <a:xfrm>
            <a:off x="632" y="1343"/>
            <a:ext cx="88"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sp>
        <xdr:nvSpPr>
          <xdr:cNvPr id="80" name="Line 198"/>
          <xdr:cNvSpPr>
            <a:spLocks/>
          </xdr:cNvSpPr>
        </xdr:nvSpPr>
        <xdr:spPr>
          <a:xfrm flipV="1">
            <a:off x="633" y="134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sp>
        <xdr:nvSpPr>
          <xdr:cNvPr id="81" name="Line 199"/>
          <xdr:cNvSpPr>
            <a:spLocks/>
          </xdr:cNvSpPr>
        </xdr:nvSpPr>
        <xdr:spPr>
          <a:xfrm flipV="1">
            <a:off x="718" y="134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sp>
        <xdr:nvSpPr>
          <xdr:cNvPr id="82" name="Line 200"/>
          <xdr:cNvSpPr>
            <a:spLocks/>
          </xdr:cNvSpPr>
        </xdr:nvSpPr>
        <xdr:spPr>
          <a:xfrm flipV="1">
            <a:off x="676" y="134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sp>
        <xdr:nvSpPr>
          <xdr:cNvPr id="83" name="Line 201"/>
          <xdr:cNvSpPr>
            <a:spLocks/>
          </xdr:cNvSpPr>
        </xdr:nvSpPr>
        <xdr:spPr>
          <a:xfrm flipV="1">
            <a:off x="654" y="134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sp>
        <xdr:nvSpPr>
          <xdr:cNvPr id="84" name="Line 202"/>
          <xdr:cNvSpPr>
            <a:spLocks/>
          </xdr:cNvSpPr>
        </xdr:nvSpPr>
        <xdr:spPr>
          <a:xfrm flipV="1">
            <a:off x="697" y="134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7</xdr:row>
      <xdr:rowOff>9525</xdr:rowOff>
    </xdr:from>
    <xdr:to>
      <xdr:col>10</xdr:col>
      <xdr:colOff>400050</xdr:colOff>
      <xdr:row>10</xdr:row>
      <xdr:rowOff>38100</xdr:rowOff>
    </xdr:to>
    <xdr:pic>
      <xdr:nvPicPr>
        <xdr:cNvPr id="1" name="Picture 11"/>
        <xdr:cNvPicPr preferRelativeResize="1">
          <a:picLocks noChangeAspect="1"/>
        </xdr:cNvPicPr>
      </xdr:nvPicPr>
      <xdr:blipFill>
        <a:blip r:embed="rId1"/>
        <a:stretch>
          <a:fillRect/>
        </a:stretch>
      </xdr:blipFill>
      <xdr:spPr>
        <a:xfrm>
          <a:off x="6867525" y="1552575"/>
          <a:ext cx="1752600" cy="628650"/>
        </a:xfrm>
        <a:prstGeom prst="rect">
          <a:avLst/>
        </a:prstGeom>
        <a:noFill/>
        <a:ln w="9525" cmpd="sng">
          <a:noFill/>
        </a:ln>
      </xdr:spPr>
    </xdr:pic>
    <xdr:clientData/>
  </xdr:twoCellAnchor>
  <xdr:twoCellAnchor>
    <xdr:from>
      <xdr:col>8</xdr:col>
      <xdr:colOff>466725</xdr:colOff>
      <xdr:row>5</xdr:row>
      <xdr:rowOff>171450</xdr:rowOff>
    </xdr:from>
    <xdr:to>
      <xdr:col>8</xdr:col>
      <xdr:colOff>571500</xdr:colOff>
      <xdr:row>7</xdr:row>
      <xdr:rowOff>190500</xdr:rowOff>
    </xdr:to>
    <xdr:sp>
      <xdr:nvSpPr>
        <xdr:cNvPr id="2" name="Line 12"/>
        <xdr:cNvSpPr>
          <a:spLocks/>
        </xdr:cNvSpPr>
      </xdr:nvSpPr>
      <xdr:spPr>
        <a:xfrm flipH="1" flipV="1">
          <a:off x="6934200" y="1314450"/>
          <a:ext cx="1047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10</xdr:col>
      <xdr:colOff>247650</xdr:colOff>
      <xdr:row>6</xdr:row>
      <xdr:rowOff>19050</xdr:rowOff>
    </xdr:from>
    <xdr:to>
      <xdr:col>10</xdr:col>
      <xdr:colOff>352425</xdr:colOff>
      <xdr:row>7</xdr:row>
      <xdr:rowOff>152400</xdr:rowOff>
    </xdr:to>
    <xdr:sp>
      <xdr:nvSpPr>
        <xdr:cNvPr id="3" name="Line 13"/>
        <xdr:cNvSpPr>
          <a:spLocks/>
        </xdr:cNvSpPr>
      </xdr:nvSpPr>
      <xdr:spPr>
        <a:xfrm flipV="1">
          <a:off x="8467725" y="1362075"/>
          <a:ext cx="1047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9</xdr:col>
      <xdr:colOff>466725</xdr:colOff>
      <xdr:row>9</xdr:row>
      <xdr:rowOff>76200</xdr:rowOff>
    </xdr:from>
    <xdr:to>
      <xdr:col>9</xdr:col>
      <xdr:colOff>733425</xdr:colOff>
      <xdr:row>10</xdr:row>
      <xdr:rowOff>95250</xdr:rowOff>
    </xdr:to>
    <xdr:sp>
      <xdr:nvSpPr>
        <xdr:cNvPr id="4" name="Line 14"/>
        <xdr:cNvSpPr>
          <a:spLocks/>
        </xdr:cNvSpPr>
      </xdr:nvSpPr>
      <xdr:spPr>
        <a:xfrm>
          <a:off x="7858125" y="2019300"/>
          <a:ext cx="2762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editAs="oneCell">
    <xdr:from>
      <xdr:col>8</xdr:col>
      <xdr:colOff>428625</xdr:colOff>
      <xdr:row>16</xdr:row>
      <xdr:rowOff>104775</xdr:rowOff>
    </xdr:from>
    <xdr:to>
      <xdr:col>10</xdr:col>
      <xdr:colOff>400050</xdr:colOff>
      <xdr:row>19</xdr:row>
      <xdr:rowOff>104775</xdr:rowOff>
    </xdr:to>
    <xdr:pic>
      <xdr:nvPicPr>
        <xdr:cNvPr id="5" name="Picture 15"/>
        <xdr:cNvPicPr preferRelativeResize="1">
          <a:picLocks noChangeAspect="1"/>
        </xdr:cNvPicPr>
      </xdr:nvPicPr>
      <xdr:blipFill>
        <a:blip r:embed="rId2"/>
        <a:stretch>
          <a:fillRect/>
        </a:stretch>
      </xdr:blipFill>
      <xdr:spPr>
        <a:xfrm>
          <a:off x="6896100" y="3448050"/>
          <a:ext cx="1724025" cy="600075"/>
        </a:xfrm>
        <a:prstGeom prst="rect">
          <a:avLst/>
        </a:prstGeom>
        <a:noFill/>
        <a:ln w="9525" cmpd="sng">
          <a:noFill/>
        </a:ln>
      </xdr:spPr>
    </xdr:pic>
    <xdr:clientData/>
  </xdr:twoCellAnchor>
  <xdr:twoCellAnchor>
    <xdr:from>
      <xdr:col>8</xdr:col>
      <xdr:colOff>333375</xdr:colOff>
      <xdr:row>19</xdr:row>
      <xdr:rowOff>0</xdr:rowOff>
    </xdr:from>
    <xdr:to>
      <xdr:col>8</xdr:col>
      <xdr:colOff>428625</xdr:colOff>
      <xdr:row>20</xdr:row>
      <xdr:rowOff>9525</xdr:rowOff>
    </xdr:to>
    <xdr:sp>
      <xdr:nvSpPr>
        <xdr:cNvPr id="6" name="Line 16"/>
        <xdr:cNvSpPr>
          <a:spLocks/>
        </xdr:cNvSpPr>
      </xdr:nvSpPr>
      <xdr:spPr>
        <a:xfrm flipH="1">
          <a:off x="6800850" y="3943350"/>
          <a:ext cx="952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10</xdr:col>
      <xdr:colOff>247650</xdr:colOff>
      <xdr:row>19</xdr:row>
      <xdr:rowOff>0</xdr:rowOff>
    </xdr:from>
    <xdr:to>
      <xdr:col>10</xdr:col>
      <xdr:colOff>342900</xdr:colOff>
      <xdr:row>20</xdr:row>
      <xdr:rowOff>9525</xdr:rowOff>
    </xdr:to>
    <xdr:sp>
      <xdr:nvSpPr>
        <xdr:cNvPr id="7" name="Line 17"/>
        <xdr:cNvSpPr>
          <a:spLocks/>
        </xdr:cNvSpPr>
      </xdr:nvSpPr>
      <xdr:spPr>
        <a:xfrm flipH="1">
          <a:off x="8467725" y="3943350"/>
          <a:ext cx="952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9</xdr:col>
      <xdr:colOff>447675</xdr:colOff>
      <xdr:row>15</xdr:row>
      <xdr:rowOff>171450</xdr:rowOff>
    </xdr:from>
    <xdr:to>
      <xdr:col>10</xdr:col>
      <xdr:colOff>95250</xdr:colOff>
      <xdr:row>17</xdr:row>
      <xdr:rowOff>76200</xdr:rowOff>
    </xdr:to>
    <xdr:sp>
      <xdr:nvSpPr>
        <xdr:cNvPr id="8" name="Line 18"/>
        <xdr:cNvSpPr>
          <a:spLocks/>
        </xdr:cNvSpPr>
      </xdr:nvSpPr>
      <xdr:spPr>
        <a:xfrm flipV="1">
          <a:off x="7839075" y="3314700"/>
          <a:ext cx="4762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editAs="oneCell">
    <xdr:from>
      <xdr:col>4</xdr:col>
      <xdr:colOff>285750</xdr:colOff>
      <xdr:row>33</xdr:row>
      <xdr:rowOff>19050</xdr:rowOff>
    </xdr:from>
    <xdr:to>
      <xdr:col>7</xdr:col>
      <xdr:colOff>438150</xdr:colOff>
      <xdr:row>39</xdr:row>
      <xdr:rowOff>9525</xdr:rowOff>
    </xdr:to>
    <xdr:pic>
      <xdr:nvPicPr>
        <xdr:cNvPr id="9" name="Picture 19"/>
        <xdr:cNvPicPr preferRelativeResize="1">
          <a:picLocks noChangeAspect="1"/>
        </xdr:cNvPicPr>
      </xdr:nvPicPr>
      <xdr:blipFill>
        <a:blip r:embed="rId3"/>
        <a:stretch>
          <a:fillRect/>
        </a:stretch>
      </xdr:blipFill>
      <xdr:spPr>
        <a:xfrm>
          <a:off x="3448050" y="6762750"/>
          <a:ext cx="2628900" cy="1190625"/>
        </a:xfrm>
        <a:prstGeom prst="rect">
          <a:avLst/>
        </a:prstGeom>
        <a:noFill/>
        <a:ln w="9525" cmpd="sng">
          <a:noFill/>
        </a:ln>
      </xdr:spPr>
    </xdr:pic>
    <xdr:clientData/>
  </xdr:twoCellAnchor>
  <xdr:twoCellAnchor>
    <xdr:from>
      <xdr:col>4</xdr:col>
      <xdr:colOff>152400</xdr:colOff>
      <xdr:row>33</xdr:row>
      <xdr:rowOff>85725</xdr:rowOff>
    </xdr:from>
    <xdr:to>
      <xdr:col>4</xdr:col>
      <xdr:colOff>733425</xdr:colOff>
      <xdr:row>33</xdr:row>
      <xdr:rowOff>104775</xdr:rowOff>
    </xdr:to>
    <xdr:sp>
      <xdr:nvSpPr>
        <xdr:cNvPr id="10" name="Line 20"/>
        <xdr:cNvSpPr>
          <a:spLocks/>
        </xdr:cNvSpPr>
      </xdr:nvSpPr>
      <xdr:spPr>
        <a:xfrm flipH="1" flipV="1">
          <a:off x="3314700" y="6829425"/>
          <a:ext cx="5810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4</xdr:col>
      <xdr:colOff>342900</xdr:colOff>
      <xdr:row>38</xdr:row>
      <xdr:rowOff>104775</xdr:rowOff>
    </xdr:from>
    <xdr:to>
      <xdr:col>4</xdr:col>
      <xdr:colOff>561975</xdr:colOff>
      <xdr:row>39</xdr:row>
      <xdr:rowOff>161925</xdr:rowOff>
    </xdr:to>
    <xdr:sp>
      <xdr:nvSpPr>
        <xdr:cNvPr id="11" name="Line 21"/>
        <xdr:cNvSpPr>
          <a:spLocks/>
        </xdr:cNvSpPr>
      </xdr:nvSpPr>
      <xdr:spPr>
        <a:xfrm flipH="1">
          <a:off x="3505200" y="7848600"/>
          <a:ext cx="2190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7</xdr:col>
      <xdr:colOff>152400</xdr:colOff>
      <xdr:row>38</xdr:row>
      <xdr:rowOff>104775</xdr:rowOff>
    </xdr:from>
    <xdr:to>
      <xdr:col>7</xdr:col>
      <xdr:colOff>381000</xdr:colOff>
      <xdr:row>40</xdr:row>
      <xdr:rowOff>9525</xdr:rowOff>
    </xdr:to>
    <xdr:sp>
      <xdr:nvSpPr>
        <xdr:cNvPr id="12" name="Line 22"/>
        <xdr:cNvSpPr>
          <a:spLocks/>
        </xdr:cNvSpPr>
      </xdr:nvSpPr>
      <xdr:spPr>
        <a:xfrm>
          <a:off x="5791200" y="7848600"/>
          <a:ext cx="228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7</xdr:col>
      <xdr:colOff>38100</xdr:colOff>
      <xdr:row>33</xdr:row>
      <xdr:rowOff>95250</xdr:rowOff>
    </xdr:from>
    <xdr:to>
      <xdr:col>7</xdr:col>
      <xdr:colOff>676275</xdr:colOff>
      <xdr:row>33</xdr:row>
      <xdr:rowOff>123825</xdr:rowOff>
    </xdr:to>
    <xdr:sp>
      <xdr:nvSpPr>
        <xdr:cNvPr id="13" name="Line 23"/>
        <xdr:cNvSpPr>
          <a:spLocks/>
        </xdr:cNvSpPr>
      </xdr:nvSpPr>
      <xdr:spPr>
        <a:xfrm flipV="1">
          <a:off x="5676900" y="6838950"/>
          <a:ext cx="6381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9525</xdr:rowOff>
    </xdr:from>
    <xdr:to>
      <xdr:col>8</xdr:col>
      <xdr:colOff>9525</xdr:colOff>
      <xdr:row>16</xdr:row>
      <xdr:rowOff>9525</xdr:rowOff>
    </xdr:to>
    <xdr:sp>
      <xdr:nvSpPr>
        <xdr:cNvPr id="1" name="Rectangle 1"/>
        <xdr:cNvSpPr>
          <a:spLocks/>
        </xdr:cNvSpPr>
      </xdr:nvSpPr>
      <xdr:spPr>
        <a:xfrm>
          <a:off x="3228975" y="2133600"/>
          <a:ext cx="2000250" cy="1200150"/>
        </a:xfrm>
        <a:prstGeom prst="rect">
          <a:avLst/>
        </a:prstGeom>
        <a:noFill/>
        <a:ln w="19050"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4</xdr:col>
      <xdr:colOff>581025</xdr:colOff>
      <xdr:row>16</xdr:row>
      <xdr:rowOff>9525</xdr:rowOff>
    </xdr:from>
    <xdr:to>
      <xdr:col>5</xdr:col>
      <xdr:colOff>85725</xdr:colOff>
      <xdr:row>16</xdr:row>
      <xdr:rowOff>133350</xdr:rowOff>
    </xdr:to>
    <xdr:sp>
      <xdr:nvSpPr>
        <xdr:cNvPr id="2" name="AutoShape 2"/>
        <xdr:cNvSpPr>
          <a:spLocks/>
        </xdr:cNvSpPr>
      </xdr:nvSpPr>
      <xdr:spPr>
        <a:xfrm>
          <a:off x="3171825" y="3333750"/>
          <a:ext cx="142875" cy="1238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7</xdr:col>
      <xdr:colOff>581025</xdr:colOff>
      <xdr:row>16</xdr:row>
      <xdr:rowOff>9525</xdr:rowOff>
    </xdr:from>
    <xdr:to>
      <xdr:col>8</xdr:col>
      <xdr:colOff>85725</xdr:colOff>
      <xdr:row>16</xdr:row>
      <xdr:rowOff>133350</xdr:rowOff>
    </xdr:to>
    <xdr:sp>
      <xdr:nvSpPr>
        <xdr:cNvPr id="3" name="AutoShape 3"/>
        <xdr:cNvSpPr>
          <a:spLocks/>
        </xdr:cNvSpPr>
      </xdr:nvSpPr>
      <xdr:spPr>
        <a:xfrm>
          <a:off x="5124450" y="3333750"/>
          <a:ext cx="180975" cy="1238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5</xdr:col>
      <xdr:colOff>0</xdr:colOff>
      <xdr:row>17</xdr:row>
      <xdr:rowOff>0</xdr:rowOff>
    </xdr:from>
    <xdr:to>
      <xdr:col>5</xdr:col>
      <xdr:colOff>0</xdr:colOff>
      <xdr:row>19</xdr:row>
      <xdr:rowOff>57150</xdr:rowOff>
    </xdr:to>
    <xdr:sp>
      <xdr:nvSpPr>
        <xdr:cNvPr id="4" name="Line 4"/>
        <xdr:cNvSpPr>
          <a:spLocks/>
        </xdr:cNvSpPr>
      </xdr:nvSpPr>
      <xdr:spPr>
        <a:xfrm>
          <a:off x="3228975" y="35242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8</xdr:col>
      <xdr:colOff>0</xdr:colOff>
      <xdr:row>17</xdr:row>
      <xdr:rowOff>0</xdr:rowOff>
    </xdr:from>
    <xdr:to>
      <xdr:col>8</xdr:col>
      <xdr:colOff>0</xdr:colOff>
      <xdr:row>19</xdr:row>
      <xdr:rowOff>57150</xdr:rowOff>
    </xdr:to>
    <xdr:sp>
      <xdr:nvSpPr>
        <xdr:cNvPr id="5" name="Line 5"/>
        <xdr:cNvSpPr>
          <a:spLocks/>
        </xdr:cNvSpPr>
      </xdr:nvSpPr>
      <xdr:spPr>
        <a:xfrm>
          <a:off x="5219700" y="35242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4</xdr:col>
      <xdr:colOff>581025</xdr:colOff>
      <xdr:row>19</xdr:row>
      <xdr:rowOff>0</xdr:rowOff>
    </xdr:from>
    <xdr:to>
      <xdr:col>8</xdr:col>
      <xdr:colOff>38100</xdr:colOff>
      <xdr:row>19</xdr:row>
      <xdr:rowOff>0</xdr:rowOff>
    </xdr:to>
    <xdr:sp>
      <xdr:nvSpPr>
        <xdr:cNvPr id="6" name="Line 6"/>
        <xdr:cNvSpPr>
          <a:spLocks/>
        </xdr:cNvSpPr>
      </xdr:nvSpPr>
      <xdr:spPr>
        <a:xfrm>
          <a:off x="3171825" y="3924300"/>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8</xdr:col>
      <xdr:colOff>257175</xdr:colOff>
      <xdr:row>10</xdr:row>
      <xdr:rowOff>19050</xdr:rowOff>
    </xdr:from>
    <xdr:to>
      <xdr:col>10</xdr:col>
      <xdr:colOff>66675</xdr:colOff>
      <xdr:row>10</xdr:row>
      <xdr:rowOff>19050</xdr:rowOff>
    </xdr:to>
    <xdr:sp>
      <xdr:nvSpPr>
        <xdr:cNvPr id="7" name="Line 7"/>
        <xdr:cNvSpPr>
          <a:spLocks/>
        </xdr:cNvSpPr>
      </xdr:nvSpPr>
      <xdr:spPr>
        <a:xfrm>
          <a:off x="5476875" y="21431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8</xdr:col>
      <xdr:colOff>257175</xdr:colOff>
      <xdr:row>16</xdr:row>
      <xdr:rowOff>0</xdr:rowOff>
    </xdr:from>
    <xdr:to>
      <xdr:col>10</xdr:col>
      <xdr:colOff>66675</xdr:colOff>
      <xdr:row>16</xdr:row>
      <xdr:rowOff>0</xdr:rowOff>
    </xdr:to>
    <xdr:sp>
      <xdr:nvSpPr>
        <xdr:cNvPr id="8" name="Line 8"/>
        <xdr:cNvSpPr>
          <a:spLocks/>
        </xdr:cNvSpPr>
      </xdr:nvSpPr>
      <xdr:spPr>
        <a:xfrm>
          <a:off x="5476875" y="33242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9</xdr:col>
      <xdr:colOff>609600</xdr:colOff>
      <xdr:row>9</xdr:row>
      <xdr:rowOff>142875</xdr:rowOff>
    </xdr:from>
    <xdr:to>
      <xdr:col>9</xdr:col>
      <xdr:colOff>609600</xdr:colOff>
      <xdr:row>16</xdr:row>
      <xdr:rowOff>57150</xdr:rowOff>
    </xdr:to>
    <xdr:sp>
      <xdr:nvSpPr>
        <xdr:cNvPr id="9" name="Line 9"/>
        <xdr:cNvSpPr>
          <a:spLocks/>
        </xdr:cNvSpPr>
      </xdr:nvSpPr>
      <xdr:spPr>
        <a:xfrm>
          <a:off x="6467475" y="2066925"/>
          <a:ext cx="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K52"/>
  <sheetViews>
    <sheetView tabSelected="1" showOutlineSymbols="0" zoomScale="87" zoomScaleNormal="87" zoomScalePageLayoutView="0" workbookViewId="0" topLeftCell="A1">
      <selection activeCell="B9" sqref="B9"/>
    </sheetView>
  </sheetViews>
  <sheetFormatPr defaultColWidth="6.796875" defaultRowHeight="14.25"/>
  <cols>
    <col min="1" max="1" width="6.69921875" style="134" customWidth="1"/>
    <col min="2" max="4" width="7.69921875" style="134" customWidth="1"/>
    <col min="5" max="5" width="9.69921875" style="134" customWidth="1"/>
    <col min="6" max="9" width="10.69921875" style="134" customWidth="1"/>
    <col min="10" max="10" width="7.69921875" style="134" customWidth="1"/>
    <col min="11" max="11" width="6.69921875" style="134" customWidth="1"/>
    <col min="12" max="12" width="7.69921875" style="134" customWidth="1"/>
    <col min="13" max="16384" width="6.69921875" style="134" customWidth="1"/>
  </cols>
  <sheetData>
    <row r="1" ht="130.5" customHeight="1"/>
    <row r="2" spans="2:11" ht="25.5" customHeight="1">
      <c r="B2" s="135" t="s">
        <v>119</v>
      </c>
      <c r="C2" s="135"/>
      <c r="D2" s="135"/>
      <c r="E2" s="135"/>
      <c r="F2" s="136" t="s">
        <v>120</v>
      </c>
      <c r="G2" s="135"/>
      <c r="H2" s="135"/>
      <c r="I2" s="135"/>
      <c r="J2" s="135"/>
      <c r="K2" s="137"/>
    </row>
    <row r="3" spans="2:10" ht="15.75" customHeight="1">
      <c r="B3" s="138"/>
      <c r="C3" s="138"/>
      <c r="D3" s="138"/>
      <c r="E3" s="138"/>
      <c r="F3" s="138"/>
      <c r="G3" s="138"/>
      <c r="H3" s="138"/>
      <c r="I3" s="138"/>
      <c r="J3" s="138"/>
    </row>
    <row r="4" ht="15.75" customHeight="1">
      <c r="B4" s="139" t="s">
        <v>121</v>
      </c>
    </row>
    <row r="5" ht="15.75" customHeight="1"/>
    <row r="6" spans="2:5" ht="15.75" customHeight="1">
      <c r="B6" s="134" t="s">
        <v>122</v>
      </c>
      <c r="E6" s="134" t="s">
        <v>123</v>
      </c>
    </row>
    <row r="7" ht="15.75" customHeight="1">
      <c r="E7" s="139" t="s">
        <v>124</v>
      </c>
    </row>
    <row r="8" ht="15.75" customHeight="1">
      <c r="E8" s="139" t="s">
        <v>125</v>
      </c>
    </row>
    <row r="9" ht="15.75" customHeight="1">
      <c r="E9" s="139" t="s">
        <v>126</v>
      </c>
    </row>
    <row r="10" ht="15.75" customHeight="1">
      <c r="E10" s="139" t="s">
        <v>127</v>
      </c>
    </row>
    <row r="11" spans="5:7" ht="15.75" customHeight="1">
      <c r="E11" s="140" t="s">
        <v>128</v>
      </c>
      <c r="F11" s="134" t="s">
        <v>129</v>
      </c>
      <c r="G11" s="139" t="s">
        <v>130</v>
      </c>
    </row>
    <row r="12" ht="15.75" customHeight="1">
      <c r="E12" s="139"/>
    </row>
    <row r="13" spans="5:8" ht="15.75" customHeight="1">
      <c r="E13" s="139"/>
      <c r="F13" s="134" t="s">
        <v>131</v>
      </c>
      <c r="G13" s="134" t="s">
        <v>132</v>
      </c>
      <c r="H13" s="134" t="s">
        <v>133</v>
      </c>
    </row>
    <row r="14" ht="15.75" customHeight="1">
      <c r="E14" s="139"/>
    </row>
    <row r="15" ht="15.75" customHeight="1">
      <c r="E15" s="139"/>
    </row>
    <row r="16" ht="15.75" customHeight="1">
      <c r="E16" s="139"/>
    </row>
    <row r="17" ht="15.75" customHeight="1">
      <c r="E17" s="139"/>
    </row>
    <row r="18" spans="4:10" ht="15.75" customHeight="1">
      <c r="D18" s="141" t="s">
        <v>134</v>
      </c>
      <c r="E18" s="141" t="s">
        <v>135</v>
      </c>
      <c r="F18" s="141" t="s">
        <v>136</v>
      </c>
      <c r="G18" s="141" t="s">
        <v>137</v>
      </c>
      <c r="H18" s="141" t="s">
        <v>138</v>
      </c>
      <c r="I18" s="141" t="s">
        <v>139</v>
      </c>
      <c r="J18" s="142"/>
    </row>
    <row r="19" spans="4:10" ht="15.75" customHeight="1">
      <c r="D19" s="141" t="s">
        <v>140</v>
      </c>
      <c r="E19" s="141" t="s">
        <v>141</v>
      </c>
      <c r="F19" s="141">
        <v>1.2</v>
      </c>
      <c r="G19" s="141">
        <v>1.35</v>
      </c>
      <c r="H19" s="141">
        <v>1.5</v>
      </c>
      <c r="I19" s="141">
        <v>1.6</v>
      </c>
      <c r="J19" s="142"/>
    </row>
    <row r="20" spans="4:9" ht="15.75" customHeight="1">
      <c r="D20" s="143"/>
      <c r="E20" s="143"/>
      <c r="F20" s="143"/>
      <c r="G20" s="143"/>
      <c r="H20" s="143"/>
      <c r="I20" s="143"/>
    </row>
    <row r="21" ht="15.75" customHeight="1">
      <c r="B21" s="139" t="s">
        <v>44</v>
      </c>
    </row>
    <row r="22" ht="15.75" customHeight="1">
      <c r="E22" s="134" t="s">
        <v>142</v>
      </c>
    </row>
    <row r="23" spans="4:10" ht="15.75" customHeight="1">
      <c r="D23" s="144" t="s">
        <v>143</v>
      </c>
      <c r="E23" s="143"/>
      <c r="F23" s="141" t="s">
        <v>144</v>
      </c>
      <c r="G23" s="141" t="s">
        <v>145</v>
      </c>
      <c r="H23" s="141" t="s">
        <v>146</v>
      </c>
      <c r="I23" s="141" t="s">
        <v>147</v>
      </c>
      <c r="J23" s="142"/>
    </row>
    <row r="24" spans="4:10" ht="15.75" customHeight="1">
      <c r="D24" s="144" t="s">
        <v>148</v>
      </c>
      <c r="E24" s="143"/>
      <c r="F24" s="141">
        <v>0.3</v>
      </c>
      <c r="G24" s="141">
        <v>0.2</v>
      </c>
      <c r="H24" s="141">
        <v>0.1</v>
      </c>
      <c r="I24" s="141">
        <v>0</v>
      </c>
      <c r="J24" s="142"/>
    </row>
    <row r="25" spans="4:9" ht="15.75" customHeight="1">
      <c r="D25" s="143"/>
      <c r="E25" s="143"/>
      <c r="F25" s="143"/>
      <c r="G25" s="143"/>
      <c r="H25" s="143"/>
      <c r="I25" s="143"/>
    </row>
    <row r="26" ht="15.75" customHeight="1">
      <c r="B26" s="139" t="s">
        <v>149</v>
      </c>
    </row>
    <row r="27" ht="15.75" customHeight="1">
      <c r="D27" s="134" t="s">
        <v>150</v>
      </c>
    </row>
    <row r="28" ht="15.75" customHeight="1">
      <c r="E28" s="139" t="s">
        <v>151</v>
      </c>
    </row>
    <row r="29" spans="5:9" ht="15.75" customHeight="1">
      <c r="E29" s="139"/>
      <c r="I29" s="134" t="s">
        <v>152</v>
      </c>
    </row>
    <row r="30" spans="2:5" ht="15.75" customHeight="1">
      <c r="B30" s="139" t="s">
        <v>153</v>
      </c>
      <c r="E30" s="139"/>
    </row>
    <row r="31" spans="2:5" ht="15.75" customHeight="1">
      <c r="B31" s="139"/>
      <c r="E31" s="139" t="s">
        <v>154</v>
      </c>
    </row>
    <row r="32" ht="15.75" customHeight="1">
      <c r="E32" s="139" t="s">
        <v>155</v>
      </c>
    </row>
    <row r="33" spans="9:10" ht="15.75" customHeight="1">
      <c r="I33" s="140" t="s">
        <v>156</v>
      </c>
      <c r="J33" s="134" t="s">
        <v>157</v>
      </c>
    </row>
    <row r="34" ht="15.75" customHeight="1"/>
    <row r="35" spans="8:10" ht="15.75" customHeight="1">
      <c r="H35" s="145" t="s">
        <v>158</v>
      </c>
      <c r="I35" s="145"/>
      <c r="J35" s="134" t="s">
        <v>159</v>
      </c>
    </row>
    <row r="36" ht="15.75" customHeight="1"/>
    <row r="37" spans="2:4" ht="15.75" customHeight="1">
      <c r="B37" s="134" t="s">
        <v>53</v>
      </c>
      <c r="D37" s="134" t="s">
        <v>160</v>
      </c>
    </row>
    <row r="38" ht="15.75" customHeight="1">
      <c r="D38" s="134" t="s">
        <v>161</v>
      </c>
    </row>
    <row r="39" ht="15.75" customHeight="1">
      <c r="E39" s="139" t="s">
        <v>162</v>
      </c>
    </row>
    <row r="40" ht="15.75" customHeight="1"/>
    <row r="41" spans="2:4" ht="15.75" customHeight="1">
      <c r="B41" s="134" t="s">
        <v>163</v>
      </c>
      <c r="D41" s="134" t="s">
        <v>164</v>
      </c>
    </row>
    <row r="42" ht="15.75" customHeight="1">
      <c r="D42" s="134" t="s">
        <v>165</v>
      </c>
    </row>
    <row r="43" ht="15.75" customHeight="1"/>
    <row r="44" ht="15.75" customHeight="1">
      <c r="D44" s="134" t="s">
        <v>166</v>
      </c>
    </row>
    <row r="45" ht="15.75" customHeight="1"/>
    <row r="46" spans="4:7" ht="15.75" customHeight="1">
      <c r="D46" s="139" t="s">
        <v>167</v>
      </c>
      <c r="F46" s="146" t="s">
        <v>168</v>
      </c>
      <c r="G46" s="139" t="s">
        <v>169</v>
      </c>
    </row>
    <row r="47" spans="6:7" ht="15.75" customHeight="1">
      <c r="F47" s="146" t="s">
        <v>170</v>
      </c>
      <c r="G47" s="134" t="s">
        <v>171</v>
      </c>
    </row>
    <row r="48" ht="15.75" customHeight="1"/>
    <row r="49" ht="15.75" customHeight="1">
      <c r="B49" s="139" t="s">
        <v>172</v>
      </c>
    </row>
    <row r="50" ht="15.75" customHeight="1">
      <c r="D50" s="134" t="s">
        <v>173</v>
      </c>
    </row>
    <row r="51" ht="15.75" customHeight="1">
      <c r="D51" s="134" t="s">
        <v>174</v>
      </c>
    </row>
    <row r="52" ht="15.75" customHeight="1">
      <c r="D52" s="139" t="s">
        <v>175</v>
      </c>
    </row>
  </sheetData>
  <sheetProtection/>
  <printOptions horizontalCentered="1"/>
  <pageMargins left="0.5833333333333334" right="0.38680555555555557" top="0.39375" bottom="0.39375" header="0.512" footer="0.512"/>
  <pageSetup orientation="portrait" paperSize="9" scale="85" r:id="rId2"/>
  <rowBreaks count="1" manualBreakCount="1">
    <brk id="53" max="65535"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O89"/>
  <sheetViews>
    <sheetView showOutlineSymbols="0" zoomScalePageLayoutView="0" workbookViewId="0" topLeftCell="A1">
      <selection activeCell="E55" sqref="E55"/>
    </sheetView>
  </sheetViews>
  <sheetFormatPr defaultColWidth="10.796875" defaultRowHeight="14.25"/>
  <cols>
    <col min="1" max="1" width="7.69921875" style="4" customWidth="1"/>
    <col min="2" max="2" width="12.59765625" style="4" customWidth="1"/>
    <col min="3" max="3" width="14.69921875" style="4" customWidth="1"/>
    <col min="4" max="8" width="10.69921875" style="4" customWidth="1"/>
    <col min="9" max="9" width="5.69921875" style="4" customWidth="1"/>
    <col min="10" max="10" width="4.69921875" style="4" customWidth="1"/>
    <col min="11" max="11" width="5.69921875" style="4" customWidth="1"/>
    <col min="12" max="12" width="6.69921875" style="4" customWidth="1"/>
    <col min="13" max="13" width="7.59765625" style="4" customWidth="1"/>
    <col min="14" max="14" width="3.69921875" style="4" customWidth="1"/>
    <col min="15" max="15" width="10.69921875" style="3" customWidth="1"/>
    <col min="16" max="16384" width="10.69921875" style="4" customWidth="1"/>
  </cols>
  <sheetData>
    <row r="1" spans="1:14" ht="16.5" customHeight="1" thickBot="1">
      <c r="A1" s="1"/>
      <c r="B1" s="1"/>
      <c r="C1" s="1"/>
      <c r="D1" s="1"/>
      <c r="E1" s="1"/>
      <c r="F1" s="1"/>
      <c r="G1" s="1"/>
      <c r="H1" s="1"/>
      <c r="I1" s="1"/>
      <c r="J1" s="1"/>
      <c r="K1" s="1"/>
      <c r="L1" s="1"/>
      <c r="M1" s="1"/>
      <c r="N1" s="2"/>
    </row>
    <row r="2" spans="1:14" ht="25.5" customHeight="1" thickBot="1" thickTop="1">
      <c r="A2" s="1"/>
      <c r="B2" s="227" t="s">
        <v>0</v>
      </c>
      <c r="C2" s="227"/>
      <c r="D2" s="228"/>
      <c r="E2" s="229" t="s">
        <v>307</v>
      </c>
      <c r="F2" s="227"/>
      <c r="G2" s="227"/>
      <c r="H2" s="227"/>
      <c r="I2" s="227"/>
      <c r="J2" s="227"/>
      <c r="K2" s="227"/>
      <c r="L2" s="1"/>
      <c r="M2" s="1"/>
      <c r="N2" s="2"/>
    </row>
    <row r="3" spans="1:14" ht="16.5" customHeight="1" thickTop="1">
      <c r="A3" s="1" t="s">
        <v>1</v>
      </c>
      <c r="B3" s="5"/>
      <c r="C3" s="5"/>
      <c r="D3" s="5"/>
      <c r="E3" s="5"/>
      <c r="F3" s="5"/>
      <c r="G3" s="5"/>
      <c r="H3" s="5"/>
      <c r="I3" s="5"/>
      <c r="J3" s="5"/>
      <c r="K3" s="5"/>
      <c r="L3" s="1"/>
      <c r="M3" s="1"/>
      <c r="N3" s="2"/>
    </row>
    <row r="4" spans="1:14" ht="16.5" customHeight="1">
      <c r="A4" s="1"/>
      <c r="B4" s="1" t="s">
        <v>2</v>
      </c>
      <c r="C4" s="1"/>
      <c r="D4" s="1"/>
      <c r="E4" s="1"/>
      <c r="F4" s="1"/>
      <c r="G4" s="230" t="s">
        <v>3</v>
      </c>
      <c r="H4" s="231"/>
      <c r="I4" s="231"/>
      <c r="J4" s="232"/>
      <c r="K4" s="1"/>
      <c r="L4" s="1"/>
      <c r="M4" s="1"/>
      <c r="N4" s="2"/>
    </row>
    <row r="5" spans="1:14" ht="16.5" customHeight="1">
      <c r="A5" s="1"/>
      <c r="B5" s="63" t="s">
        <v>4</v>
      </c>
      <c r="C5" s="63"/>
      <c r="D5" s="63"/>
      <c r="E5" s="63"/>
      <c r="F5" s="63"/>
      <c r="G5" s="63"/>
      <c r="H5" s="63"/>
      <c r="I5" s="63"/>
      <c r="J5" s="1" t="s">
        <v>5</v>
      </c>
      <c r="K5" s="8">
        <f>ROUND($E$10,1)</f>
        <v>30</v>
      </c>
      <c r="L5" s="7" t="s">
        <v>6</v>
      </c>
      <c r="M5" s="1"/>
      <c r="N5" s="2"/>
    </row>
    <row r="6" spans="1:14" ht="16.5" customHeight="1">
      <c r="A6" s="1"/>
      <c r="B6" s="63"/>
      <c r="C6" s="63"/>
      <c r="D6" s="63"/>
      <c r="E6" s="63"/>
      <c r="F6" s="63"/>
      <c r="G6" s="1"/>
      <c r="H6" s="1"/>
      <c r="I6" s="1"/>
      <c r="J6" s="1"/>
      <c r="K6" s="6"/>
      <c r="L6" s="1"/>
      <c r="M6" s="1"/>
      <c r="N6" s="2"/>
    </row>
    <row r="7" spans="1:14" ht="16.5" customHeight="1">
      <c r="A7" s="9" t="s">
        <v>7</v>
      </c>
      <c r="B7" s="1"/>
      <c r="C7" s="1"/>
      <c r="D7" s="1"/>
      <c r="E7" s="1"/>
      <c r="F7" s="1"/>
      <c r="G7" s="1" t="s">
        <v>8</v>
      </c>
      <c r="H7" s="1"/>
      <c r="I7" s="63"/>
      <c r="J7" s="1"/>
      <c r="K7" s="1" t="s">
        <v>9</v>
      </c>
      <c r="L7" s="8">
        <f>ROUND($E$11,1)</f>
        <v>30</v>
      </c>
      <c r="M7" s="7" t="s">
        <v>6</v>
      </c>
      <c r="N7" s="2"/>
    </row>
    <row r="8" spans="1:14" ht="16.5" customHeight="1">
      <c r="A8" s="1"/>
      <c r="B8" s="1" t="s">
        <v>10</v>
      </c>
      <c r="C8" s="1"/>
      <c r="D8" s="10" t="s">
        <v>11</v>
      </c>
      <c r="E8" s="64">
        <v>3.1</v>
      </c>
      <c r="F8" s="7" t="s">
        <v>12</v>
      </c>
      <c r="G8" s="63"/>
      <c r="H8" s="63"/>
      <c r="I8" s="63"/>
      <c r="J8" s="63"/>
      <c r="K8" s="1"/>
      <c r="L8" s="6"/>
      <c r="M8" s="1"/>
      <c r="N8" s="2"/>
    </row>
    <row r="9" spans="1:14" ht="16.5" customHeight="1">
      <c r="A9" s="1"/>
      <c r="B9" s="1" t="s">
        <v>13</v>
      </c>
      <c r="C9" s="1"/>
      <c r="D9" s="10" t="s">
        <v>14</v>
      </c>
      <c r="E9" s="64">
        <v>3.5</v>
      </c>
      <c r="F9" s="7" t="s">
        <v>12</v>
      </c>
      <c r="G9" s="1" t="s">
        <v>15</v>
      </c>
      <c r="H9" s="1"/>
      <c r="I9" s="1"/>
      <c r="J9" s="63" t="s">
        <v>16</v>
      </c>
      <c r="K9" s="8">
        <f>ROUND($E$13,1)</f>
        <v>1.1</v>
      </c>
      <c r="L9" s="7" t="s">
        <v>12</v>
      </c>
      <c r="M9" s="1"/>
      <c r="N9" s="2"/>
    </row>
    <row r="10" spans="1:14" ht="16.5" customHeight="1">
      <c r="A10" s="1"/>
      <c r="B10" s="1" t="s">
        <v>17</v>
      </c>
      <c r="C10" s="1"/>
      <c r="D10" s="10" t="s">
        <v>18</v>
      </c>
      <c r="E10" s="65">
        <v>30</v>
      </c>
      <c r="F10" s="7" t="s">
        <v>6</v>
      </c>
      <c r="G10" s="1" t="s">
        <v>19</v>
      </c>
      <c r="H10" s="1"/>
      <c r="I10" s="1"/>
      <c r="J10" s="63"/>
      <c r="K10" s="6"/>
      <c r="L10" s="1"/>
      <c r="M10" s="1"/>
      <c r="N10" s="2"/>
    </row>
    <row r="11" spans="1:15" ht="16.5" customHeight="1">
      <c r="A11" s="1"/>
      <c r="B11" s="1" t="s">
        <v>20</v>
      </c>
      <c r="C11" s="1"/>
      <c r="D11" s="10" t="s">
        <v>21</v>
      </c>
      <c r="E11" s="65">
        <v>30</v>
      </c>
      <c r="F11" s="7" t="s">
        <v>6</v>
      </c>
      <c r="G11" s="1"/>
      <c r="H11" s="1"/>
      <c r="I11" s="1"/>
      <c r="J11" s="63"/>
      <c r="K11" s="1"/>
      <c r="L11" s="1"/>
      <c r="M11" s="1"/>
      <c r="N11" s="2"/>
      <c r="O11" s="1"/>
    </row>
    <row r="12" spans="1:14" ht="16.5" customHeight="1">
      <c r="A12" s="1"/>
      <c r="B12" s="1" t="s">
        <v>22</v>
      </c>
      <c r="C12" s="1"/>
      <c r="D12" s="10" t="s">
        <v>23</v>
      </c>
      <c r="E12" s="65">
        <v>30</v>
      </c>
      <c r="F12" s="7" t="s">
        <v>12</v>
      </c>
      <c r="G12" s="1"/>
      <c r="H12" s="1"/>
      <c r="I12" s="1"/>
      <c r="J12" s="63" t="s">
        <v>24</v>
      </c>
      <c r="K12" s="11">
        <f>ROUND($E$9,1)</f>
        <v>3.5</v>
      </c>
      <c r="L12" s="7" t="s">
        <v>12</v>
      </c>
      <c r="M12" s="1"/>
      <c r="N12" s="2"/>
    </row>
    <row r="13" spans="1:14" ht="16.5" customHeight="1">
      <c r="A13" s="1"/>
      <c r="B13" s="1" t="s">
        <v>25</v>
      </c>
      <c r="C13" s="1"/>
      <c r="D13" s="10" t="s">
        <v>26</v>
      </c>
      <c r="E13" s="64">
        <v>1.1</v>
      </c>
      <c r="F13" s="7" t="s">
        <v>12</v>
      </c>
      <c r="G13" s="1"/>
      <c r="H13" s="1"/>
      <c r="I13" s="1"/>
      <c r="J13" s="63"/>
      <c r="K13" s="6"/>
      <c r="L13" s="1"/>
      <c r="M13" s="1"/>
      <c r="N13" s="2"/>
    </row>
    <row r="14" spans="1:14" ht="16.5" customHeight="1">
      <c r="A14" s="1"/>
      <c r="B14" s="1" t="s">
        <v>27</v>
      </c>
      <c r="C14" s="1"/>
      <c r="D14" s="10" t="s">
        <v>28</v>
      </c>
      <c r="E14" s="12">
        <f>ROUND($E$9-($E$11+$E$12)/100,1)</f>
        <v>2.9</v>
      </c>
      <c r="F14" s="7" t="s">
        <v>12</v>
      </c>
      <c r="G14" s="1"/>
      <c r="H14" s="1"/>
      <c r="I14" s="1"/>
      <c r="J14" s="63"/>
      <c r="K14" s="10" t="s">
        <v>28</v>
      </c>
      <c r="L14" s="13">
        <f>ROUND(E14,1)</f>
        <v>2.9</v>
      </c>
      <c r="M14" s="7" t="s">
        <v>12</v>
      </c>
      <c r="N14" s="2"/>
    </row>
    <row r="15" spans="1:14" ht="16.5" customHeight="1">
      <c r="A15" s="1"/>
      <c r="B15" s="1" t="s">
        <v>29</v>
      </c>
      <c r="C15" s="1"/>
      <c r="D15" s="10"/>
      <c r="E15" s="64">
        <v>5</v>
      </c>
      <c r="F15" s="7" t="s">
        <v>12</v>
      </c>
      <c r="G15" s="1"/>
      <c r="H15" s="1"/>
      <c r="I15" s="1"/>
      <c r="J15" s="1"/>
      <c r="K15" s="1"/>
      <c r="L15" s="6"/>
      <c r="M15" s="1"/>
      <c r="N15" s="2"/>
    </row>
    <row r="16" spans="1:14" ht="16.5" customHeight="1">
      <c r="A16" s="1"/>
      <c r="B16" s="1" t="s">
        <v>30</v>
      </c>
      <c r="C16" s="1"/>
      <c r="D16" s="10" t="s">
        <v>31</v>
      </c>
      <c r="E16" s="14">
        <f>IF($E$8="","",ROUND($E$13/$E$8,1))</f>
        <v>0.4</v>
      </c>
      <c r="F16" s="7"/>
      <c r="G16" s="1"/>
      <c r="H16" s="63"/>
      <c r="I16" s="63"/>
      <c r="J16" s="1"/>
      <c r="K16" s="1" t="s">
        <v>32</v>
      </c>
      <c r="L16" s="8">
        <f>ROUND($E$12,1)</f>
        <v>30</v>
      </c>
      <c r="M16" s="7" t="s">
        <v>6</v>
      </c>
      <c r="N16" s="2"/>
    </row>
    <row r="17" spans="1:14" ht="16.5" customHeight="1">
      <c r="A17" s="1"/>
      <c r="B17" s="1" t="s">
        <v>33</v>
      </c>
      <c r="C17" s="1"/>
      <c r="D17" s="67">
        <v>1</v>
      </c>
      <c r="E17" s="15" t="str">
        <f>IF(D17=2,"考慮する",IF(D17=1,"考慮なし",""))</f>
        <v>考慮なし</v>
      </c>
      <c r="F17" s="7"/>
      <c r="G17" s="1"/>
      <c r="H17" s="63"/>
      <c r="I17" s="63"/>
      <c r="J17" s="1"/>
      <c r="K17" s="1"/>
      <c r="L17" s="16"/>
      <c r="M17" s="1"/>
      <c r="N17" s="2"/>
    </row>
    <row r="18" spans="1:14" ht="16.5" customHeight="1">
      <c r="A18" s="1"/>
      <c r="B18" s="1" t="s">
        <v>34</v>
      </c>
      <c r="C18" s="1"/>
      <c r="D18" s="6"/>
      <c r="E18" s="66">
        <v>20</v>
      </c>
      <c r="F18" s="7" t="s">
        <v>35</v>
      </c>
      <c r="G18" s="1"/>
      <c r="H18" s="63" t="s">
        <v>36</v>
      </c>
      <c r="I18" s="11">
        <f>ROUND($E$8,1)</f>
        <v>3.1</v>
      </c>
      <c r="J18" s="7" t="s">
        <v>12</v>
      </c>
      <c r="K18" s="1"/>
      <c r="L18" s="1"/>
      <c r="M18" s="1"/>
      <c r="N18" s="2"/>
    </row>
    <row r="19" spans="1:14" ht="16.5" customHeight="1">
      <c r="A19" s="9" t="s">
        <v>37</v>
      </c>
      <c r="B19" s="1"/>
      <c r="C19" s="1"/>
      <c r="D19" s="1"/>
      <c r="E19" s="6"/>
      <c r="F19" s="1"/>
      <c r="G19" s="1"/>
      <c r="H19" s="1"/>
      <c r="I19" s="6"/>
      <c r="J19" s="1"/>
      <c r="K19" s="1"/>
      <c r="L19" s="1"/>
      <c r="M19" s="1"/>
      <c r="N19" s="2"/>
    </row>
    <row r="20" spans="1:14" ht="16.5" customHeight="1">
      <c r="A20" s="1"/>
      <c r="B20" s="1"/>
      <c r="C20" s="1"/>
      <c r="D20" s="1"/>
      <c r="E20" s="1"/>
      <c r="F20" s="1"/>
      <c r="G20" s="9"/>
      <c r="H20" s="1"/>
      <c r="I20" s="1"/>
      <c r="J20" s="1"/>
      <c r="K20" s="1"/>
      <c r="L20" s="1"/>
      <c r="M20" s="1"/>
      <c r="N20" s="2"/>
    </row>
    <row r="21" spans="1:14" ht="16.5" customHeight="1">
      <c r="A21" s="1"/>
      <c r="B21" s="1" t="s">
        <v>38</v>
      </c>
      <c r="C21" s="1"/>
      <c r="D21" s="14">
        <f>IF($E$16&lt;1,1,IF(AND($E$16&gt;=1,$E$16&lt;2),1.2,IF(AND($E$16&gt;=2,$E$16&lt;3),1.35,IF(AND($E$16&gt;=3,$E$16&lt;4),1.5,1.6))))</f>
        <v>1</v>
      </c>
      <c r="E21" s="17" t="s">
        <v>39</v>
      </c>
      <c r="F21" s="7"/>
      <c r="G21" s="1"/>
      <c r="H21" s="1"/>
      <c r="I21" s="1"/>
      <c r="J21" s="1"/>
      <c r="K21" s="1"/>
      <c r="L21" s="1"/>
      <c r="M21" s="1"/>
      <c r="N21" s="2"/>
    </row>
    <row r="22" spans="1:14" ht="16.5" customHeight="1">
      <c r="A22" s="1"/>
      <c r="B22" s="1" t="s">
        <v>40</v>
      </c>
      <c r="C22" s="1"/>
      <c r="D22" s="65">
        <v>1.8</v>
      </c>
      <c r="E22" s="18" t="s">
        <v>299</v>
      </c>
      <c r="F22" s="18">
        <f>ROUND(D22*10,0)</f>
        <v>18</v>
      </c>
      <c r="G22" s="7" t="s">
        <v>298</v>
      </c>
      <c r="H22" s="1"/>
      <c r="I22" s="1"/>
      <c r="J22" s="1"/>
      <c r="K22" s="1"/>
      <c r="L22" s="1"/>
      <c r="M22" s="1"/>
      <c r="N22" s="2"/>
    </row>
    <row r="23" spans="1:14" ht="16.5" customHeight="1">
      <c r="A23" s="1"/>
      <c r="B23" s="1" t="s">
        <v>41</v>
      </c>
      <c r="C23" s="1"/>
      <c r="D23" s="14">
        <f>ROUND($E$13,1)</f>
        <v>1.1</v>
      </c>
      <c r="E23" s="7" t="s">
        <v>12</v>
      </c>
      <c r="F23" s="6"/>
      <c r="G23" s="1"/>
      <c r="H23" s="1"/>
      <c r="I23" s="1"/>
      <c r="J23" s="1"/>
      <c r="K23" s="1"/>
      <c r="L23" s="1"/>
      <c r="M23" s="1"/>
      <c r="N23" s="2"/>
    </row>
    <row r="24" spans="1:14" ht="16.5" customHeight="1">
      <c r="A24" s="1"/>
      <c r="B24" s="1" t="s">
        <v>42</v>
      </c>
      <c r="C24" s="1"/>
      <c r="D24" s="19">
        <f>ROUND($E$11,1)</f>
        <v>30</v>
      </c>
      <c r="E24" s="7" t="s">
        <v>6</v>
      </c>
      <c r="F24" s="1"/>
      <c r="G24" s="1"/>
      <c r="H24" s="1"/>
      <c r="I24" s="1"/>
      <c r="J24" s="1"/>
      <c r="K24" s="1"/>
      <c r="L24" s="1"/>
      <c r="M24" s="1"/>
      <c r="N24" s="2"/>
    </row>
    <row r="25" spans="1:14" ht="16.5" customHeight="1">
      <c r="A25" s="1"/>
      <c r="B25" s="1" t="s">
        <v>43</v>
      </c>
      <c r="C25" s="1"/>
      <c r="D25" s="65">
        <v>2.4</v>
      </c>
      <c r="E25" s="200" t="s">
        <v>299</v>
      </c>
      <c r="F25" s="18">
        <f>ROUND(D25*10,0)</f>
        <v>24</v>
      </c>
      <c r="G25" s="7" t="s">
        <v>298</v>
      </c>
      <c r="H25" s="1"/>
      <c r="I25" s="1"/>
      <c r="J25" s="1"/>
      <c r="K25" s="1"/>
      <c r="L25" s="1"/>
      <c r="M25" s="1"/>
      <c r="N25" s="2"/>
    </row>
    <row r="26" spans="1:14" ht="16.5" customHeight="1">
      <c r="A26" s="1"/>
      <c r="B26" s="1" t="s">
        <v>44</v>
      </c>
      <c r="C26" s="1"/>
      <c r="D26" s="20">
        <f>IF(D17=1,"",IF(AND($E$13&gt;=0.15,$E$13&lt;=1),0.3,IF(AND($E$13&gt;1,$E$13&lt;=2),0.2,IF(AND($E$13&gt;2,$E$13&lt;=3),0.1,0))))</f>
      </c>
      <c r="E26" s="17" t="s">
        <v>39</v>
      </c>
      <c r="F26" s="18"/>
      <c r="G26" s="1"/>
      <c r="H26" s="1"/>
      <c r="I26" s="1"/>
      <c r="J26" s="1"/>
      <c r="K26" s="1"/>
      <c r="L26" s="1"/>
      <c r="M26" s="1"/>
      <c r="N26" s="2"/>
    </row>
    <row r="27" spans="1:14" ht="16.5" customHeight="1">
      <c r="A27" s="1"/>
      <c r="B27" s="1" t="s">
        <v>45</v>
      </c>
      <c r="C27" s="1"/>
      <c r="D27" s="19">
        <f>IF(D17=1,"",ROUND(E18,1))</f>
      </c>
      <c r="E27" s="18" t="s">
        <v>35</v>
      </c>
      <c r="F27" s="21">
        <f>IF(D27="","",ROUND(D27*9.806,0))</f>
      </c>
      <c r="G27" s="7" t="s">
        <v>46</v>
      </c>
      <c r="H27" s="1"/>
      <c r="I27" s="1"/>
      <c r="J27" s="1"/>
      <c r="K27" s="1"/>
      <c r="L27" s="1"/>
      <c r="M27" s="1"/>
      <c r="N27" s="2"/>
    </row>
    <row r="28" spans="1:14" ht="16.5" customHeight="1">
      <c r="A28" s="224" t="s">
        <v>47</v>
      </c>
      <c r="B28" s="225"/>
      <c r="C28" s="226"/>
      <c r="D28" s="21">
        <f>IF(D27="","",ROUND($D$27*0.4,1))</f>
      </c>
      <c r="E28" s="7" t="s">
        <v>35</v>
      </c>
      <c r="F28" s="202"/>
      <c r="G28" s="7" t="s">
        <v>46</v>
      </c>
      <c r="H28" s="1"/>
      <c r="I28" s="1"/>
      <c r="J28" s="1"/>
      <c r="K28" s="1"/>
      <c r="L28" s="1"/>
      <c r="M28" s="1"/>
      <c r="N28" s="2"/>
    </row>
    <row r="29" spans="1:14" ht="16.5" customHeight="1">
      <c r="A29" s="224" t="s">
        <v>48</v>
      </c>
      <c r="B29" s="225"/>
      <c r="C29" s="226"/>
      <c r="D29" s="22">
        <f>IF(D28="","",ROUND((2*D28/2.75)*(1+D26),2))</f>
      </c>
      <c r="E29" s="23" t="s">
        <v>49</v>
      </c>
      <c r="F29" s="22">
        <f>IF(D29="","",ROUND(D29*9.806,0))</f>
      </c>
      <c r="G29" s="203" t="s">
        <v>50</v>
      </c>
      <c r="H29" s="22" t="s">
        <v>51</v>
      </c>
      <c r="I29" s="6"/>
      <c r="J29" s="6"/>
      <c r="K29" s="6"/>
      <c r="L29" s="6"/>
      <c r="M29" s="7"/>
      <c r="N29" s="2"/>
    </row>
    <row r="30" spans="1:14" ht="16.5" customHeight="1">
      <c r="A30" s="224" t="s">
        <v>278</v>
      </c>
      <c r="B30" s="225"/>
      <c r="C30" s="226"/>
      <c r="D30" s="18">
        <f>IF($E$13&lt;=$E$15,ROUND($D$21*$D$22*$D$23,2),ROUND($D$21*$D$22*$E$15+$D$21*($D$22-1)*($E$13-$E$15),2))</f>
        <v>1.98</v>
      </c>
      <c r="E30" s="7" t="s">
        <v>300</v>
      </c>
      <c r="F30" s="18">
        <f>ROUND(D30*9.806,2)</f>
        <v>19.42</v>
      </c>
      <c r="G30" s="7" t="s">
        <v>301</v>
      </c>
      <c r="H30" s="6"/>
      <c r="I30" s="6"/>
      <c r="J30" s="6"/>
      <c r="K30" s="6"/>
      <c r="L30" s="6"/>
      <c r="M30" s="1"/>
      <c r="N30" s="2"/>
    </row>
    <row r="31" spans="1:14" ht="16.5" customHeight="1">
      <c r="A31" s="224" t="s">
        <v>279</v>
      </c>
      <c r="B31" s="225"/>
      <c r="C31" s="226"/>
      <c r="D31" s="18">
        <f>ROUND($D$24*$D$25*10^-2,2)</f>
        <v>0.72</v>
      </c>
      <c r="E31" s="7" t="s">
        <v>300</v>
      </c>
      <c r="F31" s="18">
        <f>ROUND(D31*9.806,2)</f>
        <v>7.06</v>
      </c>
      <c r="G31" s="7" t="s">
        <v>301</v>
      </c>
      <c r="H31" s="1"/>
      <c r="I31" s="1"/>
      <c r="J31" s="1"/>
      <c r="K31" s="1"/>
      <c r="L31" s="1"/>
      <c r="M31" s="1"/>
      <c r="N31" s="2"/>
    </row>
    <row r="32" spans="1:14" ht="16.5" customHeight="1">
      <c r="A32" s="224" t="s">
        <v>281</v>
      </c>
      <c r="B32" s="225"/>
      <c r="C32" s="226"/>
      <c r="D32" s="22">
        <f>IF(D17=1,"",ROUND($F$29/(2*$D$23+0.2),2))</f>
      </c>
      <c r="E32" s="7" t="s">
        <v>300</v>
      </c>
      <c r="F32" s="18">
        <f>IF(D32="","",ROUND(D32*9.806,2))</f>
      </c>
      <c r="G32" s="7" t="s">
        <v>301</v>
      </c>
      <c r="H32" s="1"/>
      <c r="I32" s="1"/>
      <c r="J32" s="1"/>
      <c r="K32" s="1"/>
      <c r="L32" s="1"/>
      <c r="M32" s="1"/>
      <c r="N32" s="1"/>
    </row>
    <row r="33" spans="1:14" ht="16.5" customHeight="1">
      <c r="A33" s="224" t="s">
        <v>280</v>
      </c>
      <c r="B33" s="225"/>
      <c r="C33" s="226"/>
      <c r="D33" s="18">
        <f>ROUND($E$12*$D$25*10^-2,2)</f>
        <v>0.72</v>
      </c>
      <c r="E33" s="7" t="s">
        <v>300</v>
      </c>
      <c r="F33" s="18">
        <f>ROUND(D33*9.806,2)</f>
        <v>7.06</v>
      </c>
      <c r="G33" s="7" t="s">
        <v>301</v>
      </c>
      <c r="H33" s="1"/>
      <c r="I33" s="1"/>
      <c r="J33" s="1"/>
      <c r="K33" s="1"/>
      <c r="L33" s="1"/>
      <c r="M33" s="1"/>
      <c r="N33" s="2"/>
    </row>
    <row r="34" spans="1:14" ht="16.5" customHeight="1">
      <c r="A34" s="1"/>
      <c r="B34" s="1"/>
      <c r="C34" s="1"/>
      <c r="D34" s="6"/>
      <c r="E34" s="1"/>
      <c r="F34" s="6"/>
      <c r="G34" s="1"/>
      <c r="H34" s="1"/>
      <c r="I34" s="1"/>
      <c r="J34" s="1"/>
      <c r="K34" s="1"/>
      <c r="L34" s="1"/>
      <c r="M34" s="1"/>
      <c r="N34" s="2"/>
    </row>
    <row r="35" spans="1:14" ht="16.5" customHeight="1">
      <c r="A35" s="9" t="s">
        <v>52</v>
      </c>
      <c r="B35" s="1"/>
      <c r="C35" s="1"/>
      <c r="D35" s="1"/>
      <c r="E35" s="1"/>
      <c r="F35" s="1"/>
      <c r="G35" s="1"/>
      <c r="H35" s="1"/>
      <c r="I35" s="1"/>
      <c r="J35" s="1"/>
      <c r="K35" s="1"/>
      <c r="L35" s="1"/>
      <c r="M35" s="1"/>
      <c r="N35" s="2"/>
    </row>
    <row r="36" spans="1:14" ht="16.5" customHeight="1">
      <c r="A36" s="1"/>
      <c r="B36" s="1"/>
      <c r="C36" s="1"/>
      <c r="D36" s="1"/>
      <c r="E36" s="1"/>
      <c r="F36" s="1"/>
      <c r="G36" s="1"/>
      <c r="H36" s="1"/>
      <c r="I36" s="1"/>
      <c r="J36" s="1"/>
      <c r="K36" s="1"/>
      <c r="L36" s="1"/>
      <c r="M36" s="1"/>
      <c r="N36" s="2"/>
    </row>
    <row r="37" spans="1:14" ht="16.5" customHeight="1">
      <c r="A37" s="1"/>
      <c r="B37" s="1" t="s">
        <v>53</v>
      </c>
      <c r="C37" s="10" t="s">
        <v>303</v>
      </c>
      <c r="D37" s="68">
        <v>0.5</v>
      </c>
      <c r="E37" s="18" t="s">
        <v>304</v>
      </c>
      <c r="F37" s="6"/>
      <c r="G37" s="7"/>
      <c r="H37" s="1"/>
      <c r="I37" s="1"/>
      <c r="J37" s="1"/>
      <c r="K37" s="1"/>
      <c r="L37" s="1"/>
      <c r="M37" s="1"/>
      <c r="N37" s="2"/>
    </row>
    <row r="38" spans="1:14" ht="16.5" customHeight="1">
      <c r="A38" s="1"/>
      <c r="B38" s="1" t="s">
        <v>283</v>
      </c>
      <c r="C38" s="1"/>
      <c r="D38" s="14">
        <f>ROUND($E$13,1)</f>
        <v>1.1</v>
      </c>
      <c r="E38" s="18" t="s">
        <v>54</v>
      </c>
      <c r="F38" s="6"/>
      <c r="G38" s="1"/>
      <c r="H38" s="1"/>
      <c r="I38" s="1"/>
      <c r="J38" s="1"/>
      <c r="K38" s="1"/>
      <c r="L38" s="1"/>
      <c r="M38" s="1"/>
      <c r="N38" s="2"/>
    </row>
    <row r="39" spans="1:14" ht="16.5" customHeight="1">
      <c r="A39" s="1"/>
      <c r="B39" s="1" t="s">
        <v>282</v>
      </c>
      <c r="C39" s="1"/>
      <c r="D39" s="14">
        <f>ROUND($E$13+$E$9-($E$12/100),1)</f>
        <v>4.3</v>
      </c>
      <c r="E39" s="7" t="s">
        <v>54</v>
      </c>
      <c r="F39" s="1"/>
      <c r="G39" s="24"/>
      <c r="H39" s="1"/>
      <c r="I39" s="1"/>
      <c r="J39" s="1"/>
      <c r="K39" s="1"/>
      <c r="L39" s="1"/>
      <c r="M39" s="1"/>
      <c r="N39" s="2"/>
    </row>
    <row r="40" spans="1:14" ht="16.5" customHeight="1">
      <c r="A40" s="1"/>
      <c r="B40" s="1" t="s">
        <v>284</v>
      </c>
      <c r="C40" s="1"/>
      <c r="D40" s="65">
        <v>1.8</v>
      </c>
      <c r="E40" s="201" t="s">
        <v>299</v>
      </c>
      <c r="F40" s="18">
        <f>ROUND(D40*10,0)</f>
        <v>18</v>
      </c>
      <c r="G40" s="7" t="s">
        <v>298</v>
      </c>
      <c r="H40" s="1"/>
      <c r="I40" s="1"/>
      <c r="J40" s="1"/>
      <c r="K40" s="1"/>
      <c r="L40" s="1"/>
      <c r="M40" s="1"/>
      <c r="N40" s="2"/>
    </row>
    <row r="41" spans="1:14" ht="16.5" customHeight="1">
      <c r="A41" s="1"/>
      <c r="B41" s="1" t="s">
        <v>285</v>
      </c>
      <c r="C41" s="1"/>
      <c r="D41" s="65">
        <v>1.8</v>
      </c>
      <c r="E41" s="201" t="s">
        <v>299</v>
      </c>
      <c r="F41" s="18">
        <f>ROUND(D41*10,0)</f>
        <v>18</v>
      </c>
      <c r="G41" s="7" t="s">
        <v>298</v>
      </c>
      <c r="H41" s="1"/>
      <c r="I41" s="1"/>
      <c r="J41" s="1"/>
      <c r="K41" s="1"/>
      <c r="L41" s="1"/>
      <c r="M41" s="1"/>
      <c r="N41" s="2"/>
    </row>
    <row r="42" spans="1:14" ht="16.5" customHeight="1">
      <c r="A42" s="1"/>
      <c r="B42" s="1"/>
      <c r="C42" s="1"/>
      <c r="D42" s="25"/>
      <c r="E42" s="1"/>
      <c r="F42" s="6"/>
      <c r="G42" s="1"/>
      <c r="H42" s="1"/>
      <c r="I42" s="1"/>
      <c r="J42" s="1"/>
      <c r="K42" s="1"/>
      <c r="L42" s="1"/>
      <c r="M42" s="1"/>
      <c r="N42" s="2"/>
    </row>
    <row r="43" spans="1:14" ht="16.5" customHeight="1">
      <c r="A43" s="1"/>
      <c r="B43" s="1" t="s">
        <v>305</v>
      </c>
      <c r="C43" s="1"/>
      <c r="D43" s="1"/>
      <c r="E43" s="1"/>
      <c r="F43" s="1"/>
      <c r="G43" s="1"/>
      <c r="H43" s="1"/>
      <c r="I43" s="1"/>
      <c r="J43" s="1"/>
      <c r="K43" s="1"/>
      <c r="L43" s="1"/>
      <c r="M43" s="1"/>
      <c r="N43" s="2"/>
    </row>
    <row r="44" spans="1:14" ht="16.5" customHeight="1">
      <c r="A44" s="1"/>
      <c r="B44" s="1" t="s">
        <v>286</v>
      </c>
      <c r="C44" s="1"/>
      <c r="D44" s="10"/>
      <c r="E44" s="22">
        <f>IF($D$38&lt;=$E$15,ROUND($D$37*$D$40*$D$38,2),ROUND(($D$37*($D$40*$E$15+($D$40-1)*($D$38-$E$15))+($D$38-$E$15)),2))</f>
        <v>0.99</v>
      </c>
      <c r="F44" s="7" t="s">
        <v>300</v>
      </c>
      <c r="G44" s="18">
        <f>ROUND(E44*9.806,2)</f>
        <v>9.71</v>
      </c>
      <c r="H44" s="7" t="s">
        <v>301</v>
      </c>
      <c r="I44" s="1"/>
      <c r="J44" s="1"/>
      <c r="K44" s="1"/>
      <c r="L44" s="1"/>
      <c r="M44" s="1"/>
      <c r="N44" s="2"/>
    </row>
    <row r="45" spans="1:14" ht="16.5" customHeight="1">
      <c r="A45" s="1"/>
      <c r="B45" s="1" t="s">
        <v>306</v>
      </c>
      <c r="C45" s="1"/>
      <c r="D45" s="1"/>
      <c r="E45" s="6"/>
      <c r="F45" s="1"/>
      <c r="G45" s="6"/>
      <c r="H45" s="1"/>
      <c r="I45" s="1"/>
      <c r="J45" s="1"/>
      <c r="K45" s="1"/>
      <c r="L45" s="1"/>
      <c r="M45" s="1"/>
      <c r="N45" s="2"/>
    </row>
    <row r="46" spans="1:14" ht="16.5" customHeight="1">
      <c r="A46" s="1"/>
      <c r="B46" s="1" t="s">
        <v>287</v>
      </c>
      <c r="C46" s="1"/>
      <c r="D46" s="10"/>
      <c r="E46" s="22">
        <f>IF($D$39&lt;=$E$15,ROUND($D$37*$D$41*$D$39,2),ROUND(($D$37*($D$41*$E$15+($D$41-1)*($D$39-$E$15))+($D$39-$E$15)),2))</f>
        <v>3.87</v>
      </c>
      <c r="F46" s="7" t="s">
        <v>300</v>
      </c>
      <c r="G46" s="18">
        <f>ROUND(E46*9.806,2)</f>
        <v>37.95</v>
      </c>
      <c r="H46" s="7" t="s">
        <v>301</v>
      </c>
      <c r="I46" s="1"/>
      <c r="J46" s="1"/>
      <c r="K46" s="1"/>
      <c r="L46" s="1"/>
      <c r="M46" s="1"/>
      <c r="N46" s="2"/>
    </row>
    <row r="47" spans="1:14" ht="16.5" customHeight="1">
      <c r="A47" s="1"/>
      <c r="B47" s="1"/>
      <c r="C47" s="1"/>
      <c r="D47" s="1"/>
      <c r="E47" s="6"/>
      <c r="F47" s="1"/>
      <c r="G47" s="6"/>
      <c r="H47" s="1"/>
      <c r="I47" s="1"/>
      <c r="J47" s="1"/>
      <c r="K47" s="1"/>
      <c r="L47" s="1"/>
      <c r="M47" s="1"/>
      <c r="N47" s="2"/>
    </row>
    <row r="48" spans="1:14" ht="16.5" customHeight="1">
      <c r="A48" s="1" t="s">
        <v>55</v>
      </c>
      <c r="B48" s="1"/>
      <c r="C48" s="1"/>
      <c r="D48" s="1"/>
      <c r="E48" s="1"/>
      <c r="F48" s="1"/>
      <c r="G48" s="1"/>
      <c r="H48" s="26" t="s">
        <v>56</v>
      </c>
      <c r="I48" s="27"/>
      <c r="J48" s="27"/>
      <c r="K48" s="7"/>
      <c r="L48" s="1"/>
      <c r="M48" s="1"/>
      <c r="N48" s="2"/>
    </row>
    <row r="49" spans="1:14" ht="16.5" customHeight="1">
      <c r="A49" s="1"/>
      <c r="B49" s="1"/>
      <c r="C49" s="1"/>
      <c r="D49" s="1"/>
      <c r="E49" s="1"/>
      <c r="F49" s="10" t="s">
        <v>300</v>
      </c>
      <c r="G49" s="10" t="s">
        <v>301</v>
      </c>
      <c r="H49" s="6"/>
      <c r="I49" s="6"/>
      <c r="J49" s="6"/>
      <c r="K49" s="1"/>
      <c r="L49" s="10" t="s">
        <v>300</v>
      </c>
      <c r="M49" s="10" t="s">
        <v>301</v>
      </c>
      <c r="N49" s="2"/>
    </row>
    <row r="50" spans="1:14" ht="16.5" customHeight="1">
      <c r="A50" s="224" t="s">
        <v>57</v>
      </c>
      <c r="B50" s="225"/>
      <c r="C50" s="224"/>
      <c r="D50" s="224"/>
      <c r="E50" s="226"/>
      <c r="F50" s="22">
        <f>IF($E$8="","",ROUND($D$30+$D$31+(2*$D25*$E$14*$E$10*10^-2/$E$8),2))</f>
        <v>4.05</v>
      </c>
      <c r="G50" s="18">
        <f>ROUND(F50*9.806,2)</f>
        <v>39.71</v>
      </c>
      <c r="H50" s="7"/>
      <c r="I50" s="1" t="s">
        <v>58</v>
      </c>
      <c r="J50" s="1"/>
      <c r="K50" s="1"/>
      <c r="L50" s="28">
        <f>IF(D32="","",ROUND($D$32,2))</f>
      </c>
      <c r="M50" s="28">
        <f>IF(F32="","",ROUND(F32,2))</f>
      </c>
      <c r="N50" s="29"/>
    </row>
    <row r="51" spans="1:14" ht="16.5" customHeight="1">
      <c r="A51" s="233" t="s">
        <v>288</v>
      </c>
      <c r="B51" s="234"/>
      <c r="C51" s="233"/>
      <c r="D51" s="233"/>
      <c r="E51" s="235"/>
      <c r="F51" s="22">
        <f>IF($D$32="",0,ROUND($D$32/$E$8,2))</f>
        <v>0</v>
      </c>
      <c r="G51" s="18">
        <f>IF(F51="","",ROUND(F51*9.806,2))</f>
        <v>0</v>
      </c>
      <c r="H51" s="7"/>
      <c r="I51" s="1" t="s">
        <v>59</v>
      </c>
      <c r="J51" s="1"/>
      <c r="K51" s="1"/>
      <c r="L51" s="28">
        <f>ROUND($D$30,2)</f>
        <v>1.98</v>
      </c>
      <c r="M51" s="28">
        <f>ROUND(F30,2)</f>
        <v>19.42</v>
      </c>
      <c r="N51" s="29"/>
    </row>
    <row r="52" spans="1:14" ht="16.5" customHeight="1">
      <c r="A52" s="1"/>
      <c r="B52" s="1"/>
      <c r="C52" s="1"/>
      <c r="D52" s="1"/>
      <c r="E52" s="1"/>
      <c r="F52" s="6"/>
      <c r="G52" s="6"/>
      <c r="H52" s="1"/>
      <c r="I52" s="1" t="s">
        <v>60</v>
      </c>
      <c r="J52" s="1"/>
      <c r="K52" s="1"/>
      <c r="L52" s="28">
        <f>ROUND($D$31,2)</f>
        <v>0.72</v>
      </c>
      <c r="M52" s="28">
        <f>ROUND(F31,2)</f>
        <v>7.06</v>
      </c>
      <c r="N52" s="29"/>
    </row>
    <row r="53" spans="1:14" ht="16.5" customHeight="1">
      <c r="A53" s="1" t="s">
        <v>61</v>
      </c>
      <c r="B53" s="1"/>
      <c r="C53" s="1"/>
      <c r="D53" s="1"/>
      <c r="E53" s="1"/>
      <c r="F53" s="1"/>
      <c r="G53" s="1" t="s">
        <v>62</v>
      </c>
      <c r="H53" s="1"/>
      <c r="I53" s="1"/>
      <c r="J53" s="1"/>
      <c r="K53" s="1"/>
      <c r="L53" s="6"/>
      <c r="M53" s="6"/>
      <c r="N53" s="2"/>
    </row>
    <row r="54" spans="1:14" ht="16.5" customHeight="1">
      <c r="A54" s="1"/>
      <c r="B54" s="1"/>
      <c r="C54" s="1"/>
      <c r="D54" s="10" t="s">
        <v>300</v>
      </c>
      <c r="E54" s="10" t="s">
        <v>301</v>
      </c>
      <c r="F54" s="1"/>
      <c r="G54" s="5"/>
      <c r="H54" s="5"/>
      <c r="I54" s="5"/>
      <c r="J54" s="5"/>
      <c r="K54" s="5"/>
      <c r="L54" s="10" t="s">
        <v>300</v>
      </c>
      <c r="M54" s="10" t="s">
        <v>301</v>
      </c>
      <c r="N54" s="2"/>
    </row>
    <row r="55" spans="1:14" ht="16.5" customHeight="1">
      <c r="A55" s="1"/>
      <c r="B55" s="1" t="s">
        <v>63</v>
      </c>
      <c r="C55" s="1"/>
      <c r="D55" s="18">
        <f>ROUND($F$50+$F$51+$D$33,2)</f>
        <v>4.77</v>
      </c>
      <c r="E55" s="18">
        <f>ROUND(-D55*9.806,2)</f>
        <v>-46.77</v>
      </c>
      <c r="F55" s="7"/>
      <c r="G55" s="1" t="s">
        <v>64</v>
      </c>
      <c r="H55" s="1"/>
      <c r="I55" s="1"/>
      <c r="J55" s="1" t="s">
        <v>289</v>
      </c>
      <c r="K55" s="1"/>
      <c r="L55" s="28">
        <f>ROUND($E$44,2)</f>
        <v>0.99</v>
      </c>
      <c r="M55" s="28">
        <f>ROUND(G44,2)</f>
        <v>9.71</v>
      </c>
      <c r="N55" s="29"/>
    </row>
    <row r="56" spans="1:14" ht="16.5" customHeight="1">
      <c r="A56" s="1"/>
      <c r="B56" s="1" t="s">
        <v>65</v>
      </c>
      <c r="C56" s="1"/>
      <c r="D56" s="64">
        <v>30</v>
      </c>
      <c r="E56" s="22">
        <f>ROUND(D56*10,2)</f>
        <v>300</v>
      </c>
      <c r="F56" s="7"/>
      <c r="G56" s="1"/>
      <c r="H56" s="1"/>
      <c r="I56" s="1"/>
      <c r="J56" s="1"/>
      <c r="K56" s="1"/>
      <c r="L56" s="6"/>
      <c r="M56" s="6"/>
      <c r="N56" s="2"/>
    </row>
    <row r="57" spans="1:14" ht="16.5" customHeight="1">
      <c r="A57" s="1"/>
      <c r="B57" s="1" t="s">
        <v>66</v>
      </c>
      <c r="C57" s="1"/>
      <c r="D57" s="8" t="str">
        <f>IF(D55&lt;=D56,"ＯＫ","断面変更")</f>
        <v>ＯＫ</v>
      </c>
      <c r="E57" s="8" t="str">
        <f>IF(E55&lt;=E56,"ＯＫ","断面変更")</f>
        <v>ＯＫ</v>
      </c>
      <c r="F57" s="7"/>
      <c r="G57" s="1"/>
      <c r="H57" s="1"/>
      <c r="I57" s="1"/>
      <c r="J57" s="1"/>
      <c r="K57" s="1" t="s">
        <v>276</v>
      </c>
      <c r="L57" s="28">
        <f>ROUND($D$33,2)</f>
        <v>0.72</v>
      </c>
      <c r="M57" s="28">
        <f>ROUND(F33,2)</f>
        <v>7.06</v>
      </c>
      <c r="N57" s="29"/>
    </row>
    <row r="58" spans="1:14" ht="16.5" customHeight="1">
      <c r="A58" s="1"/>
      <c r="B58" s="1"/>
      <c r="C58" s="1"/>
      <c r="D58" s="6"/>
      <c r="E58" s="6"/>
      <c r="F58" s="1"/>
      <c r="G58" s="1"/>
      <c r="H58" s="1"/>
      <c r="I58" s="1"/>
      <c r="J58" s="1"/>
      <c r="K58" s="1"/>
      <c r="L58" s="6"/>
      <c r="M58" s="6"/>
      <c r="N58" s="2"/>
    </row>
    <row r="59" spans="1:14" ht="16.5" customHeight="1">
      <c r="A59" s="1" t="s">
        <v>67</v>
      </c>
      <c r="B59" s="1"/>
      <c r="C59" s="1"/>
      <c r="D59" s="1"/>
      <c r="E59" s="1"/>
      <c r="F59" s="1" t="s">
        <v>68</v>
      </c>
      <c r="G59" s="1"/>
      <c r="H59" s="1"/>
      <c r="I59" s="1"/>
      <c r="J59" s="1"/>
      <c r="K59" s="1" t="s">
        <v>277</v>
      </c>
      <c r="L59" s="28">
        <f>ROUND($E$46,2)</f>
        <v>3.87</v>
      </c>
      <c r="M59" s="28">
        <f>ROUND(G46,2)</f>
        <v>37.95</v>
      </c>
      <c r="N59" s="29"/>
    </row>
    <row r="60" spans="1:14" ht="16.5" customHeight="1">
      <c r="A60" s="1"/>
      <c r="B60" s="1"/>
      <c r="C60" s="1"/>
      <c r="D60" s="1"/>
      <c r="E60" s="1"/>
      <c r="F60" s="1"/>
      <c r="G60" s="1"/>
      <c r="H60" s="1"/>
      <c r="I60" s="1"/>
      <c r="J60" s="1"/>
      <c r="K60" s="1"/>
      <c r="L60" s="6"/>
      <c r="M60" s="6"/>
      <c r="N60" s="2"/>
    </row>
    <row r="61" spans="1:14" ht="16.5" customHeight="1">
      <c r="A61" s="1"/>
      <c r="B61" s="1" t="s">
        <v>302</v>
      </c>
      <c r="C61" s="1"/>
      <c r="D61" s="1"/>
      <c r="E61" s="10" t="s">
        <v>301</v>
      </c>
      <c r="F61" s="1"/>
      <c r="G61" s="1"/>
      <c r="H61" s="1"/>
      <c r="I61" s="1"/>
      <c r="J61" s="1"/>
      <c r="K61" s="10" t="s">
        <v>300</v>
      </c>
      <c r="L61" s="1"/>
      <c r="M61" s="1"/>
      <c r="N61" s="2"/>
    </row>
    <row r="62" spans="1:14" ht="16.5" customHeight="1">
      <c r="A62" s="1"/>
      <c r="B62" s="1" t="s">
        <v>69</v>
      </c>
      <c r="C62" s="1"/>
      <c r="D62" s="22">
        <f>ROUND(-$E$13-$E$9+$E$15+$F$50+$D$25*($E$12/100),2)</f>
        <v>5.17</v>
      </c>
      <c r="E62" s="18">
        <f>ROUND(D62*9.806,2)</f>
        <v>50.7</v>
      </c>
      <c r="F62" s="7"/>
      <c r="G62" s="1"/>
      <c r="H62" s="1"/>
      <c r="I62" s="1"/>
      <c r="J62" s="1" t="s">
        <v>70</v>
      </c>
      <c r="K62" s="28">
        <f>ROUND($D$55,2)</f>
        <v>4.77</v>
      </c>
      <c r="L62" s="7" t="s">
        <v>300</v>
      </c>
      <c r="M62" s="30"/>
      <c r="N62" s="2"/>
    </row>
    <row r="63" spans="1:14" ht="16.5" customHeight="1">
      <c r="A63" s="1"/>
      <c r="B63" s="18" t="s">
        <v>71</v>
      </c>
      <c r="C63" s="6"/>
      <c r="D63" s="31" t="str">
        <f>IF(D62&lt;0,"　浮き上がり生じる　 断面変更して下さい。","　浮き上がり無し　　ＯＫです。")</f>
        <v>　浮き上がり無し　　ＯＫです。</v>
      </c>
      <c r="E63" s="32"/>
      <c r="F63" s="32"/>
      <c r="G63" s="7"/>
      <c r="H63" s="1"/>
      <c r="I63" s="1"/>
      <c r="J63" s="1"/>
      <c r="K63" s="28">
        <f>ROUND(E55,2)</f>
        <v>-46.77</v>
      </c>
      <c r="L63" s="7" t="s">
        <v>301</v>
      </c>
      <c r="M63" s="30"/>
      <c r="N63" s="2"/>
    </row>
    <row r="64" spans="1:14" ht="16.5" customHeight="1">
      <c r="A64" s="1"/>
      <c r="B64" s="6"/>
      <c r="C64" s="6"/>
      <c r="D64" s="6"/>
      <c r="E64" s="6"/>
      <c r="F64" s="6"/>
      <c r="G64" s="1"/>
      <c r="H64" s="1"/>
      <c r="I64" s="1"/>
      <c r="J64" s="1"/>
      <c r="K64" s="6"/>
      <c r="L64" s="1"/>
      <c r="M64" s="1"/>
      <c r="N64" s="2"/>
    </row>
    <row r="65" spans="1:14" ht="16.5" customHeight="1">
      <c r="A65" s="3"/>
      <c r="B65" s="3"/>
      <c r="C65" s="3"/>
      <c r="D65" s="3"/>
      <c r="E65" s="3"/>
      <c r="F65" s="3"/>
      <c r="G65" s="3"/>
      <c r="H65" s="3"/>
      <c r="I65" s="3"/>
      <c r="J65" s="3"/>
      <c r="K65" s="3"/>
      <c r="L65" s="3"/>
      <c r="M65" s="3"/>
      <c r="N65" s="3"/>
    </row>
    <row r="66" ht="16.5" customHeight="1"/>
    <row r="67" ht="16.5" customHeight="1"/>
    <row r="68" spans="2:8" ht="16.5" customHeight="1">
      <c r="B68" s="1"/>
      <c r="C68" s="33"/>
      <c r="D68" s="1"/>
      <c r="E68" s="1"/>
      <c r="F68" s="33"/>
      <c r="G68" s="33"/>
      <c r="H68" s="33"/>
    </row>
    <row r="69" spans="2:8" ht="16.5" customHeight="1">
      <c r="B69" s="33"/>
      <c r="C69" s="33"/>
      <c r="D69" s="1"/>
      <c r="E69" s="1"/>
      <c r="F69" s="33"/>
      <c r="G69" s="33"/>
      <c r="H69" s="33"/>
    </row>
    <row r="70" spans="2:8" ht="16.5" customHeight="1">
      <c r="B70" s="33"/>
      <c r="C70" s="33"/>
      <c r="D70" s="33"/>
      <c r="E70" s="33"/>
      <c r="F70" s="33"/>
      <c r="G70" s="33"/>
      <c r="H70" s="33"/>
    </row>
    <row r="71" spans="2:8" ht="16.5" customHeight="1">
      <c r="B71" s="33"/>
      <c r="C71" s="33"/>
      <c r="D71" s="33"/>
      <c r="E71" s="33"/>
      <c r="F71" s="33"/>
      <c r="G71" s="33"/>
      <c r="H71" s="33"/>
    </row>
    <row r="72" spans="2:8" ht="16.5" customHeight="1">
      <c r="B72" s="33"/>
      <c r="C72" s="33"/>
      <c r="D72" s="33"/>
      <c r="E72" s="33"/>
      <c r="F72" s="33"/>
      <c r="G72" s="33"/>
      <c r="H72" s="33"/>
    </row>
    <row r="73" spans="2:8" ht="16.5" customHeight="1">
      <c r="B73" s="33"/>
      <c r="C73" s="33"/>
      <c r="D73" s="33"/>
      <c r="E73" s="33"/>
      <c r="F73" s="33"/>
      <c r="G73" s="33"/>
      <c r="H73" s="33"/>
    </row>
    <row r="74" spans="2:8" ht="16.5" customHeight="1">
      <c r="B74" s="33"/>
      <c r="C74" s="33"/>
      <c r="D74" s="33"/>
      <c r="E74" s="33"/>
      <c r="F74" s="33"/>
      <c r="G74" s="33"/>
      <c r="H74" s="33"/>
    </row>
    <row r="75" spans="2:8" ht="16.5" customHeight="1">
      <c r="B75" s="33"/>
      <c r="C75" s="33"/>
      <c r="D75" s="33"/>
      <c r="E75" s="33"/>
      <c r="F75" s="33"/>
      <c r="G75" s="33"/>
      <c r="H75" s="33"/>
    </row>
    <row r="76" spans="2:8" ht="16.5" customHeight="1">
      <c r="B76" s="33"/>
      <c r="C76" s="33"/>
      <c r="D76" s="33"/>
      <c r="E76" s="33"/>
      <c r="F76" s="33"/>
      <c r="G76" s="33"/>
      <c r="H76" s="33"/>
    </row>
    <row r="77" spans="2:8" ht="16.5" customHeight="1">
      <c r="B77" s="33"/>
      <c r="C77" s="33"/>
      <c r="D77" s="33"/>
      <c r="E77" s="33"/>
      <c r="F77" s="33"/>
      <c r="G77" s="33"/>
      <c r="H77" s="33"/>
    </row>
    <row r="78" spans="2:8" ht="16.5" customHeight="1">
      <c r="B78" s="33"/>
      <c r="C78" s="33"/>
      <c r="D78" s="33"/>
      <c r="E78" s="33"/>
      <c r="F78" s="33"/>
      <c r="G78" s="33"/>
      <c r="H78" s="33"/>
    </row>
    <row r="79" spans="2:8" ht="16.5" customHeight="1">
      <c r="B79" s="33"/>
      <c r="C79" s="33"/>
      <c r="D79" s="33"/>
      <c r="E79" s="33"/>
      <c r="F79" s="33"/>
      <c r="G79" s="33"/>
      <c r="H79" s="33"/>
    </row>
    <row r="80" spans="2:8" ht="16.5" customHeight="1">
      <c r="B80" s="33"/>
      <c r="C80" s="33"/>
      <c r="D80" s="33"/>
      <c r="E80" s="33"/>
      <c r="F80" s="33"/>
      <c r="G80" s="33"/>
      <c r="H80" s="33"/>
    </row>
    <row r="81" spans="2:8" ht="16.5" customHeight="1">
      <c r="B81" s="33"/>
      <c r="C81" s="33"/>
      <c r="D81" s="33"/>
      <c r="E81" s="33"/>
      <c r="F81" s="33"/>
      <c r="G81" s="33"/>
      <c r="H81" s="33"/>
    </row>
    <row r="82" spans="2:8" ht="16.5" customHeight="1">
      <c r="B82" s="33"/>
      <c r="C82" s="33"/>
      <c r="D82" s="33"/>
      <c r="E82" s="33"/>
      <c r="F82" s="33"/>
      <c r="G82" s="33"/>
      <c r="H82" s="33"/>
    </row>
    <row r="83" spans="2:8" ht="16.5" customHeight="1">
      <c r="B83" s="33"/>
      <c r="C83" s="33"/>
      <c r="D83" s="33"/>
      <c r="E83" s="33"/>
      <c r="F83" s="33"/>
      <c r="G83" s="33"/>
      <c r="H83" s="33"/>
    </row>
    <row r="84" spans="2:8" ht="16.5" customHeight="1">
      <c r="B84" s="33"/>
      <c r="C84" s="33"/>
      <c r="D84" s="33"/>
      <c r="E84" s="33"/>
      <c r="F84" s="33"/>
      <c r="G84" s="33"/>
      <c r="H84" s="33"/>
    </row>
    <row r="85" spans="2:8" ht="16.5" customHeight="1">
      <c r="B85" s="33"/>
      <c r="C85" s="33"/>
      <c r="D85" s="33"/>
      <c r="E85" s="33"/>
      <c r="F85" s="33"/>
      <c r="G85" s="33"/>
      <c r="H85" s="33"/>
    </row>
    <row r="86" spans="2:8" ht="16.5" customHeight="1">
      <c r="B86" s="33"/>
      <c r="C86" s="33"/>
      <c r="D86" s="33"/>
      <c r="E86" s="33"/>
      <c r="F86" s="33"/>
      <c r="G86" s="33"/>
      <c r="H86" s="33"/>
    </row>
    <row r="87" spans="2:8" ht="16.5" customHeight="1">
      <c r="B87" s="33"/>
      <c r="C87" s="33"/>
      <c r="D87" s="33"/>
      <c r="E87" s="33"/>
      <c r="F87" s="33"/>
      <c r="G87" s="33"/>
      <c r="H87" s="33"/>
    </row>
    <row r="88" spans="2:8" ht="16.5" customHeight="1">
      <c r="B88" s="33"/>
      <c r="C88" s="33"/>
      <c r="D88" s="33"/>
      <c r="E88" s="33"/>
      <c r="F88" s="33"/>
      <c r="G88" s="33"/>
      <c r="H88" s="33"/>
    </row>
    <row r="89" spans="2:8" ht="16.5" customHeight="1">
      <c r="B89" s="33"/>
      <c r="C89" s="33"/>
      <c r="D89" s="33"/>
      <c r="E89" s="33"/>
      <c r="F89" s="33"/>
      <c r="G89" s="33"/>
      <c r="H89" s="33"/>
    </row>
  </sheetData>
  <sheetProtection/>
  <mergeCells count="11">
    <mergeCell ref="A50:E50"/>
    <mergeCell ref="A51:E51"/>
    <mergeCell ref="A31:C31"/>
    <mergeCell ref="A32:C32"/>
    <mergeCell ref="A33:C33"/>
    <mergeCell ref="A29:C29"/>
    <mergeCell ref="A30:C30"/>
    <mergeCell ref="B2:D2"/>
    <mergeCell ref="E2:K2"/>
    <mergeCell ref="G4:J4"/>
    <mergeCell ref="A28:C28"/>
  </mergeCells>
  <printOptions horizontalCentered="1"/>
  <pageMargins left="0.5833333333333334" right="0.38680555555555557" top="0.39375" bottom="0.39375" header="0.512" footer="0.512"/>
  <pageSetup orientation="portrait" paperSize="9" scale="70" r:id="rId2"/>
  <rowBreaks count="1" manualBreakCount="1">
    <brk id="64" max="65535" man="1"/>
  </rowBreaks>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A2:M42"/>
  <sheetViews>
    <sheetView showOutlineSymbols="0" zoomScale="87" zoomScaleNormal="87" zoomScalePageLayoutView="0" workbookViewId="0" topLeftCell="A4">
      <selection activeCell="F10" sqref="F10"/>
    </sheetView>
  </sheetViews>
  <sheetFormatPr defaultColWidth="7.796875" defaultRowHeight="14.25"/>
  <cols>
    <col min="1" max="1" width="5.69921875" style="147" customWidth="1"/>
    <col min="2" max="2" width="8.69921875" style="147" customWidth="1"/>
    <col min="3" max="3" width="10.19921875" style="147" customWidth="1"/>
    <col min="4" max="5" width="8.59765625" style="147" customWidth="1"/>
    <col min="6" max="8" width="8.69921875" style="147" customWidth="1"/>
    <col min="9" max="9" width="9.69921875" style="147" customWidth="1"/>
    <col min="10" max="11" width="8.69921875" style="147" customWidth="1"/>
    <col min="12" max="12" width="4.69921875" style="147" customWidth="1"/>
    <col min="13" max="16384" width="7.69921875" style="147" customWidth="1"/>
  </cols>
  <sheetData>
    <row r="1" ht="15.75" customHeight="1"/>
    <row r="2" spans="2:11" ht="27" customHeight="1">
      <c r="B2" s="34" t="s">
        <v>72</v>
      </c>
      <c r="C2" s="34"/>
      <c r="D2" s="148"/>
      <c r="E2" s="35" t="s">
        <v>73</v>
      </c>
      <c r="F2" s="34"/>
      <c r="G2" s="34"/>
      <c r="H2" s="34"/>
      <c r="I2" s="34"/>
      <c r="J2" s="148"/>
      <c r="K2" s="148"/>
    </row>
    <row r="3" spans="2:11" ht="15.75" customHeight="1">
      <c r="B3" s="149"/>
      <c r="C3" s="149"/>
      <c r="D3" s="149"/>
      <c r="E3" s="149"/>
      <c r="F3" s="149"/>
      <c r="G3" s="149"/>
      <c r="H3" s="149"/>
      <c r="I3" s="149"/>
      <c r="J3" s="149"/>
      <c r="K3" s="149"/>
    </row>
    <row r="4" ht="15.75" customHeight="1" thickBot="1">
      <c r="B4" s="150" t="s">
        <v>74</v>
      </c>
    </row>
    <row r="5" spans="2:12" ht="15.75" customHeight="1" thickTop="1">
      <c r="B5" s="151" t="s">
        <v>75</v>
      </c>
      <c r="C5" s="149"/>
      <c r="D5" s="181" t="s">
        <v>76</v>
      </c>
      <c r="E5" s="152" t="s">
        <v>77</v>
      </c>
      <c r="F5" s="181" t="s">
        <v>78</v>
      </c>
      <c r="G5" s="152" t="s">
        <v>79</v>
      </c>
      <c r="H5" s="152" t="s">
        <v>80</v>
      </c>
      <c r="I5" s="190"/>
      <c r="J5" s="153"/>
      <c r="K5" s="149"/>
      <c r="L5" s="154"/>
    </row>
    <row r="6" spans="2:13" ht="15.75" customHeight="1">
      <c r="B6" s="155"/>
      <c r="D6" s="182"/>
      <c r="E6" s="157"/>
      <c r="F6" s="183" t="s">
        <v>292</v>
      </c>
      <c r="G6" s="158" t="s">
        <v>293</v>
      </c>
      <c r="H6" s="158" t="s">
        <v>81</v>
      </c>
      <c r="I6" s="182" t="s">
        <v>82</v>
      </c>
      <c r="K6" s="159" t="s">
        <v>83</v>
      </c>
      <c r="L6" s="156"/>
      <c r="M6" s="160"/>
    </row>
    <row r="7" spans="2:13" ht="15.75" customHeight="1" thickBot="1">
      <c r="B7" s="154"/>
      <c r="D7" s="183" t="s">
        <v>297</v>
      </c>
      <c r="E7" s="158" t="s">
        <v>84</v>
      </c>
      <c r="F7" s="183" t="s">
        <v>85</v>
      </c>
      <c r="G7" s="158" t="s">
        <v>85</v>
      </c>
      <c r="H7" s="158" t="s">
        <v>86</v>
      </c>
      <c r="I7" s="182"/>
      <c r="K7" s="159"/>
      <c r="L7" s="156"/>
      <c r="M7" s="160"/>
    </row>
    <row r="8" spans="1:12" ht="15.75" customHeight="1">
      <c r="A8" s="161" t="s">
        <v>87</v>
      </c>
      <c r="B8" s="175" t="s">
        <v>88</v>
      </c>
      <c r="C8" s="176"/>
      <c r="D8" s="206">
        <f>+'荷重計算'!M50</f>
      </c>
      <c r="E8" s="177">
        <v>2.8</v>
      </c>
      <c r="F8" s="187">
        <f>IF(D8="","",ROUND(D8*E8^2/12,1))</f>
      </c>
      <c r="G8" s="178">
        <f>IF(D8="","",ROUND(D8*E8^2/8,1))</f>
      </c>
      <c r="H8" s="178">
        <f>IF(D8="","",ROUND(D8*E8/2,1))</f>
      </c>
      <c r="I8" s="191"/>
      <c r="L8" s="154"/>
    </row>
    <row r="9" spans="1:13" ht="15.75" customHeight="1">
      <c r="A9" s="161" t="s">
        <v>89</v>
      </c>
      <c r="B9" s="162" t="s">
        <v>90</v>
      </c>
      <c r="C9" s="163"/>
      <c r="D9" s="207">
        <f>+'荷重計算'!M51</f>
        <v>19.42</v>
      </c>
      <c r="E9" s="164">
        <v>2.8</v>
      </c>
      <c r="F9" s="188">
        <f>ROUND(D9*E9^2/12,1)</f>
        <v>12.7</v>
      </c>
      <c r="G9" s="166">
        <f>ROUND(D9*E9^2/8,1)</f>
        <v>19</v>
      </c>
      <c r="H9" s="166">
        <f>ROUND(D9*E9/2,1)</f>
        <v>27.2</v>
      </c>
      <c r="I9" s="182"/>
      <c r="K9" s="159"/>
      <c r="L9" s="156"/>
      <c r="M9" s="160"/>
    </row>
    <row r="10" spans="1:13" ht="15.75" customHeight="1">
      <c r="A10" s="161" t="s">
        <v>91</v>
      </c>
      <c r="B10" s="165" t="s">
        <v>92</v>
      </c>
      <c r="C10" s="163"/>
      <c r="D10" s="207">
        <f>+'荷重計算'!M52</f>
        <v>7.06</v>
      </c>
      <c r="E10" s="164">
        <v>2.8</v>
      </c>
      <c r="F10" s="188">
        <f>ROUND(D10*E10^2/12,1)</f>
        <v>4.6</v>
      </c>
      <c r="G10" s="166">
        <f>ROUND(D10*E10^2/8,1)</f>
        <v>6.9</v>
      </c>
      <c r="H10" s="166">
        <f>ROUND(D10*E10/2,1)</f>
        <v>9.9</v>
      </c>
      <c r="I10" s="182"/>
      <c r="K10" s="159"/>
      <c r="L10" s="156"/>
      <c r="M10" s="160"/>
    </row>
    <row r="11" spans="1:12" ht="15.75" customHeight="1" thickBot="1">
      <c r="A11" s="161" t="s">
        <v>93</v>
      </c>
      <c r="B11" s="165"/>
      <c r="C11" s="163"/>
      <c r="D11" s="208"/>
      <c r="E11" s="167"/>
      <c r="F11" s="189"/>
      <c r="G11" s="168"/>
      <c r="H11" s="168"/>
      <c r="I11" s="192"/>
      <c r="K11" s="150" t="s">
        <v>94</v>
      </c>
      <c r="L11" s="154"/>
    </row>
    <row r="12" spans="2:13" ht="15.75" customHeight="1" thickBot="1">
      <c r="B12" s="175" t="s">
        <v>95</v>
      </c>
      <c r="C12" s="176"/>
      <c r="D12" s="186"/>
      <c r="E12" s="179"/>
      <c r="F12" s="186">
        <f>SUM(F8:F11)</f>
        <v>17.299999999999997</v>
      </c>
      <c r="G12" s="180">
        <f>SUM(G8:G11)</f>
        <v>25.9</v>
      </c>
      <c r="H12" s="180">
        <f>SUM(H8:H11)</f>
        <v>37.1</v>
      </c>
      <c r="I12" s="193"/>
      <c r="K12" s="159"/>
      <c r="L12" s="156"/>
      <c r="M12" s="160"/>
    </row>
    <row r="13" spans="2:13" ht="15.75" customHeight="1" thickTop="1">
      <c r="B13" s="149"/>
      <c r="C13" s="149"/>
      <c r="D13" s="169"/>
      <c r="E13" s="149"/>
      <c r="F13" s="169"/>
      <c r="G13" s="149"/>
      <c r="H13" s="170"/>
      <c r="I13" s="171"/>
      <c r="J13" s="170"/>
      <c r="K13" s="171"/>
      <c r="L13" s="159"/>
      <c r="M13" s="160"/>
    </row>
    <row r="14" ht="15.75" customHeight="1"/>
    <row r="15" ht="15.75" customHeight="1" thickBot="1">
      <c r="B15" s="150" t="s">
        <v>96</v>
      </c>
    </row>
    <row r="16" spans="2:12" ht="15.75" customHeight="1" thickTop="1">
      <c r="B16" s="151" t="s">
        <v>75</v>
      </c>
      <c r="C16" s="149"/>
      <c r="D16" s="181" t="s">
        <v>76</v>
      </c>
      <c r="E16" s="152" t="s">
        <v>77</v>
      </c>
      <c r="F16" s="181" t="s">
        <v>78</v>
      </c>
      <c r="G16" s="152" t="s">
        <v>79</v>
      </c>
      <c r="H16" s="152" t="s">
        <v>80</v>
      </c>
      <c r="I16" s="190"/>
      <c r="J16" s="149"/>
      <c r="K16" s="169" t="s">
        <v>97</v>
      </c>
      <c r="L16" s="154"/>
    </row>
    <row r="17" spans="2:12" ht="15.75" customHeight="1">
      <c r="B17" s="155"/>
      <c r="D17" s="182"/>
      <c r="E17" s="157"/>
      <c r="F17" s="183" t="s">
        <v>292</v>
      </c>
      <c r="G17" s="158" t="s">
        <v>293</v>
      </c>
      <c r="H17" s="158" t="s">
        <v>81</v>
      </c>
      <c r="I17" s="182"/>
      <c r="L17" s="154"/>
    </row>
    <row r="18" spans="2:12" ht="15.75" customHeight="1" thickBot="1">
      <c r="B18" s="154"/>
      <c r="D18" s="183" t="s">
        <v>297</v>
      </c>
      <c r="E18" s="158" t="s">
        <v>84</v>
      </c>
      <c r="F18" s="183" t="s">
        <v>85</v>
      </c>
      <c r="G18" s="158" t="s">
        <v>85</v>
      </c>
      <c r="H18" s="158" t="s">
        <v>86</v>
      </c>
      <c r="I18" s="182"/>
      <c r="L18" s="154"/>
    </row>
    <row r="19" spans="1:12" ht="15.75" customHeight="1">
      <c r="A19" s="161" t="s">
        <v>87</v>
      </c>
      <c r="B19" s="175" t="s">
        <v>98</v>
      </c>
      <c r="C19" s="176"/>
      <c r="D19" s="206">
        <f>+'荷重計算'!K63</f>
        <v>-46.77</v>
      </c>
      <c r="E19" s="177">
        <v>2.8</v>
      </c>
      <c r="F19" s="187">
        <f>ROUND(D19*E19^2/12,1)</f>
        <v>-30.6</v>
      </c>
      <c r="G19" s="178">
        <f>ROUND(D19*E19^2/8,1)</f>
        <v>-45.8</v>
      </c>
      <c r="H19" s="178">
        <f>ROUND(D19*E19/2,1)</f>
        <v>-65.5</v>
      </c>
      <c r="I19" s="191"/>
      <c r="L19" s="154"/>
    </row>
    <row r="20" spans="1:12" ht="15.75" customHeight="1">
      <c r="A20" s="161" t="s">
        <v>89</v>
      </c>
      <c r="B20" s="162" t="s">
        <v>99</v>
      </c>
      <c r="C20" s="163"/>
      <c r="D20" s="207">
        <f>+'荷重計算'!M57</f>
        <v>7.06</v>
      </c>
      <c r="E20" s="164">
        <v>2.8</v>
      </c>
      <c r="F20" s="188">
        <f>ROUND(D20*E20^2/12,1)</f>
        <v>4.6</v>
      </c>
      <c r="G20" s="166">
        <f>ROUND(D20*E20^2/8,1)</f>
        <v>6.9</v>
      </c>
      <c r="H20" s="166">
        <f>ROUND(D20*E20/2,1)</f>
        <v>9.9</v>
      </c>
      <c r="I20" s="182"/>
      <c r="L20" s="154"/>
    </row>
    <row r="21" spans="1:12" ht="15.75" customHeight="1">
      <c r="A21" s="161" t="s">
        <v>91</v>
      </c>
      <c r="B21" s="165" t="s">
        <v>100</v>
      </c>
      <c r="C21" s="163"/>
      <c r="D21" s="184">
        <v>1.3</v>
      </c>
      <c r="E21" s="164">
        <v>2.8</v>
      </c>
      <c r="F21" s="188">
        <f>ROUND(D21*E21^2/12,1)</f>
        <v>0.8</v>
      </c>
      <c r="G21" s="166">
        <f>ROUND(D21*E21^2/8,1)</f>
        <v>1.3</v>
      </c>
      <c r="H21" s="166">
        <f>ROUND(D21*E21/2,1)</f>
        <v>1.8</v>
      </c>
      <c r="I21" s="182" t="s">
        <v>83</v>
      </c>
      <c r="K21" s="159" t="s">
        <v>82</v>
      </c>
      <c r="L21" s="154"/>
    </row>
    <row r="22" spans="1:12" ht="15.75" customHeight="1" thickBot="1">
      <c r="A22" s="161" t="s">
        <v>93</v>
      </c>
      <c r="B22" s="165"/>
      <c r="C22" s="163"/>
      <c r="D22" s="185"/>
      <c r="E22" s="167"/>
      <c r="F22" s="189"/>
      <c r="G22" s="168"/>
      <c r="H22" s="168"/>
      <c r="I22" s="192"/>
      <c r="L22" s="154"/>
    </row>
    <row r="23" spans="2:12" ht="15.75" customHeight="1" thickBot="1">
      <c r="B23" s="175" t="s">
        <v>95</v>
      </c>
      <c r="C23" s="176"/>
      <c r="D23" s="186"/>
      <c r="E23" s="179"/>
      <c r="F23" s="186">
        <f>SUM(F19:F22)</f>
        <v>-25.2</v>
      </c>
      <c r="G23" s="180">
        <f>SUM(G19:G22)</f>
        <v>-37.6</v>
      </c>
      <c r="H23" s="180">
        <f>SUM(H19:H22)</f>
        <v>-53.800000000000004</v>
      </c>
      <c r="I23" s="193"/>
      <c r="L23" s="154"/>
    </row>
    <row r="24" spans="2:11" ht="15.75" customHeight="1" thickTop="1">
      <c r="B24" s="149"/>
      <c r="C24" s="149"/>
      <c r="D24" s="149"/>
      <c r="E24" s="149"/>
      <c r="F24" s="149"/>
      <c r="G24" s="149"/>
      <c r="H24" s="149"/>
      <c r="I24" s="149"/>
      <c r="J24" s="149"/>
      <c r="K24" s="149"/>
    </row>
    <row r="25" ht="15.75" customHeight="1" thickBot="1">
      <c r="B25" s="150" t="s">
        <v>101</v>
      </c>
    </row>
    <row r="26" spans="2:12" ht="15.75" customHeight="1" thickTop="1">
      <c r="B26" s="151" t="s">
        <v>75</v>
      </c>
      <c r="C26" s="149"/>
      <c r="D26" s="181" t="s">
        <v>102</v>
      </c>
      <c r="E26" s="152" t="s">
        <v>103</v>
      </c>
      <c r="F26" s="152" t="s">
        <v>77</v>
      </c>
      <c r="G26" s="181" t="s">
        <v>104</v>
      </c>
      <c r="H26" s="152" t="s">
        <v>105</v>
      </c>
      <c r="I26" s="152" t="s">
        <v>79</v>
      </c>
      <c r="J26" s="152" t="s">
        <v>106</v>
      </c>
      <c r="K26" s="152" t="s">
        <v>107</v>
      </c>
      <c r="L26" s="154"/>
    </row>
    <row r="27" spans="2:12" ht="15.75" customHeight="1">
      <c r="B27" s="162" t="s">
        <v>108</v>
      </c>
      <c r="C27" s="163"/>
      <c r="D27" s="182" t="s">
        <v>109</v>
      </c>
      <c r="E27" s="172" t="s">
        <v>109</v>
      </c>
      <c r="F27" s="157"/>
      <c r="G27" s="183" t="s">
        <v>292</v>
      </c>
      <c r="H27" s="158" t="s">
        <v>292</v>
      </c>
      <c r="I27" s="158" t="s">
        <v>293</v>
      </c>
      <c r="J27" s="158" t="s">
        <v>81</v>
      </c>
      <c r="K27" s="158" t="s">
        <v>81</v>
      </c>
      <c r="L27" s="154"/>
    </row>
    <row r="28" spans="2:12" ht="15.75" customHeight="1">
      <c r="B28" s="155" t="s">
        <v>110</v>
      </c>
      <c r="D28" s="194"/>
      <c r="E28" s="173"/>
      <c r="F28" s="157"/>
      <c r="G28" s="183" t="s">
        <v>296</v>
      </c>
      <c r="H28" s="158" t="s">
        <v>295</v>
      </c>
      <c r="I28" s="158" t="s">
        <v>294</v>
      </c>
      <c r="J28" s="158" t="s">
        <v>111</v>
      </c>
      <c r="K28" s="158" t="s">
        <v>112</v>
      </c>
      <c r="L28" s="154"/>
    </row>
    <row r="29" spans="2:12" ht="15.75" customHeight="1" thickBot="1">
      <c r="B29" s="154"/>
      <c r="D29" s="183" t="s">
        <v>297</v>
      </c>
      <c r="E29" s="183" t="s">
        <v>297</v>
      </c>
      <c r="F29" s="158" t="s">
        <v>84</v>
      </c>
      <c r="G29" s="183" t="s">
        <v>85</v>
      </c>
      <c r="H29" s="158" t="s">
        <v>85</v>
      </c>
      <c r="I29" s="158" t="s">
        <v>85</v>
      </c>
      <c r="J29" s="158" t="s">
        <v>86</v>
      </c>
      <c r="K29" s="158" t="s">
        <v>86</v>
      </c>
      <c r="L29" s="154"/>
    </row>
    <row r="30" spans="1:12" ht="15.75" customHeight="1">
      <c r="A30" s="161" t="s">
        <v>87</v>
      </c>
      <c r="B30" s="175" t="s">
        <v>113</v>
      </c>
      <c r="C30" s="176"/>
      <c r="D30" s="209">
        <f>+'荷重計算'!M55</f>
        <v>9.71</v>
      </c>
      <c r="E30" s="210">
        <f>+'荷重計算'!M55</f>
        <v>9.71</v>
      </c>
      <c r="F30" s="196">
        <v>3.2</v>
      </c>
      <c r="G30" s="187">
        <f>ROUND(D30*F30^2/12,1)</f>
        <v>8.3</v>
      </c>
      <c r="H30" s="178">
        <f>ROUND(E30*F30^2/12,1)</f>
        <v>8.3</v>
      </c>
      <c r="I30" s="178">
        <f>ROUND(D30*F30^2/8,1)</f>
        <v>12.4</v>
      </c>
      <c r="J30" s="178">
        <f>ROUND(D30*F30/2,1)</f>
        <v>15.5</v>
      </c>
      <c r="K30" s="178">
        <f>ROUND(E30*F30/2,1)</f>
        <v>15.5</v>
      </c>
      <c r="L30" s="154"/>
    </row>
    <row r="31" spans="1:12" ht="15.75" customHeight="1" thickBot="1">
      <c r="A31" s="161" t="s">
        <v>89</v>
      </c>
      <c r="B31" s="162" t="s">
        <v>114</v>
      </c>
      <c r="C31" s="163"/>
      <c r="D31" s="195">
        <v>0</v>
      </c>
      <c r="E31" s="211">
        <f>+'荷重計算'!M59-'荷重計算'!M55</f>
        <v>28.240000000000002</v>
      </c>
      <c r="F31" s="174">
        <v>3.2</v>
      </c>
      <c r="G31" s="188">
        <f>ROUND(E31*F31^2/30,1)</f>
        <v>9.6</v>
      </c>
      <c r="H31" s="166">
        <f>ROUND(E31*F31^2/20,1)</f>
        <v>14.5</v>
      </c>
      <c r="I31" s="166">
        <f>ROUND(E31*F31^2/(9*1.732),1)</f>
        <v>18.6</v>
      </c>
      <c r="J31" s="166">
        <f>ROUND(E31*F31/6,1)</f>
        <v>15.1</v>
      </c>
      <c r="K31" s="166">
        <f>ROUND(E31*F31/3,1)</f>
        <v>30.1</v>
      </c>
      <c r="L31" s="154"/>
    </row>
    <row r="32" spans="2:12" ht="15.75" customHeight="1" thickBot="1">
      <c r="B32" s="175" t="s">
        <v>115</v>
      </c>
      <c r="C32" s="176"/>
      <c r="D32" s="187">
        <f>ROUND(D30+D31,2)</f>
        <v>9.71</v>
      </c>
      <c r="E32" s="197">
        <f>ROUND(E30+E31,2)</f>
        <v>37.95</v>
      </c>
      <c r="F32" s="187" t="s">
        <v>95</v>
      </c>
      <c r="G32" s="198">
        <f>ROUND(G30+G31,2)</f>
        <v>17.9</v>
      </c>
      <c r="H32" s="197">
        <f>ROUND(H30+H31,2)</f>
        <v>22.8</v>
      </c>
      <c r="I32" s="197">
        <f>ROUND(I30+I31,2)</f>
        <v>31</v>
      </c>
      <c r="J32" s="197">
        <f>ROUND(J30+J31,2)</f>
        <v>30.6</v>
      </c>
      <c r="K32" s="197">
        <f>ROUND(K30+K31,2)</f>
        <v>45.6</v>
      </c>
      <c r="L32" s="154"/>
    </row>
    <row r="33" spans="2:12" ht="15.75" customHeight="1">
      <c r="B33" s="199"/>
      <c r="C33" s="176"/>
      <c r="D33" s="176"/>
      <c r="E33" s="176"/>
      <c r="F33" s="176"/>
      <c r="G33" s="176"/>
      <c r="H33" s="176"/>
      <c r="I33" s="176"/>
      <c r="J33" s="176"/>
      <c r="K33" s="176"/>
      <c r="L33" s="154"/>
    </row>
    <row r="34" spans="2:12" ht="15.75" customHeight="1">
      <c r="B34" s="154"/>
      <c r="D34" s="150" t="s">
        <v>116</v>
      </c>
      <c r="I34" s="150" t="s">
        <v>117</v>
      </c>
      <c r="L34" s="154"/>
    </row>
    <row r="35" spans="2:12" ht="15.75" customHeight="1">
      <c r="B35" s="154"/>
      <c r="L35" s="154"/>
    </row>
    <row r="36" spans="2:12" ht="15.75" customHeight="1">
      <c r="B36" s="154"/>
      <c r="L36" s="154"/>
    </row>
    <row r="37" spans="2:12" ht="15.75" customHeight="1">
      <c r="B37" s="154"/>
      <c r="G37" s="147" t="s">
        <v>118</v>
      </c>
      <c r="L37" s="154"/>
    </row>
    <row r="38" spans="2:12" ht="15.75" customHeight="1">
      <c r="B38" s="154"/>
      <c r="L38" s="154"/>
    </row>
    <row r="39" spans="2:12" ht="15.75" customHeight="1">
      <c r="B39" s="154"/>
      <c r="L39" s="154"/>
    </row>
    <row r="40" spans="2:12" ht="15.75" customHeight="1">
      <c r="B40" s="154"/>
      <c r="L40" s="154"/>
    </row>
    <row r="41" spans="2:12" ht="15.75" customHeight="1">
      <c r="B41" s="154"/>
      <c r="E41" s="150" t="s">
        <v>117</v>
      </c>
      <c r="H41" s="150" t="s">
        <v>116</v>
      </c>
      <c r="L41" s="154"/>
    </row>
    <row r="42" spans="2:11" ht="15.75" customHeight="1">
      <c r="B42" s="149"/>
      <c r="C42" s="149"/>
      <c r="D42" s="149"/>
      <c r="E42" s="149"/>
      <c r="F42" s="149"/>
      <c r="G42" s="149"/>
      <c r="H42" s="149"/>
      <c r="I42" s="149"/>
      <c r="J42" s="149"/>
      <c r="K42" s="149"/>
    </row>
  </sheetData>
  <sheetProtection/>
  <printOptions horizontalCentered="1"/>
  <pageMargins left="0.5833333333333334" right="0.38680555555555557" top="0.39375" bottom="0.39375" header="0.512" footer="0.512"/>
  <pageSetup orientation="portrait" paperSize="9" scale="80" r:id="rId2"/>
  <rowBreaks count="1" manualBreakCount="1">
    <brk id="42" max="65535" man="1"/>
  </rowBreaks>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A1:M43"/>
  <sheetViews>
    <sheetView showOutlineSymbols="0" zoomScale="87" zoomScaleNormal="87" zoomScalePageLayoutView="0" workbookViewId="0" topLeftCell="A1">
      <selection activeCell="M33" sqref="M33"/>
    </sheetView>
  </sheetViews>
  <sheetFormatPr defaultColWidth="6.796875" defaultRowHeight="14.25"/>
  <cols>
    <col min="1" max="3" width="6.69921875" style="37" customWidth="1"/>
    <col min="4" max="4" width="7.09765625" style="37" bestFit="1" customWidth="1"/>
    <col min="5" max="5" width="6.69921875" style="37" customWidth="1"/>
    <col min="6" max="6" width="7.09765625" style="37" bestFit="1" customWidth="1"/>
    <col min="7" max="7" width="6.69921875" style="37" customWidth="1"/>
    <col min="8" max="8" width="7.09765625" style="37" bestFit="1" customWidth="1"/>
    <col min="9" max="9" width="6.69921875" style="37" customWidth="1"/>
    <col min="10" max="10" width="7.09765625" style="37" bestFit="1" customWidth="1"/>
    <col min="11" max="16384" width="6.69921875" style="37" customWidth="1"/>
  </cols>
  <sheetData>
    <row r="1" spans="1:13" ht="15.75" customHeight="1" thickBot="1">
      <c r="A1" s="36"/>
      <c r="B1" s="36"/>
      <c r="C1" s="36"/>
      <c r="D1" s="36"/>
      <c r="E1" s="36"/>
      <c r="F1" s="36"/>
      <c r="G1" s="36"/>
      <c r="H1" s="36"/>
      <c r="I1" s="36"/>
      <c r="J1" s="36"/>
      <c r="K1" s="36"/>
      <c r="L1" s="36"/>
      <c r="M1" s="36"/>
    </row>
    <row r="2" spans="1:13" ht="25.5" customHeight="1" thickBot="1" thickTop="1">
      <c r="A2" s="36"/>
      <c r="B2" s="237" t="s">
        <v>308</v>
      </c>
      <c r="C2" s="237"/>
      <c r="D2" s="237"/>
      <c r="E2" s="238"/>
      <c r="F2" s="236" t="s">
        <v>176</v>
      </c>
      <c r="G2" s="237"/>
      <c r="H2" s="237"/>
      <c r="I2" s="237"/>
      <c r="J2" s="237"/>
      <c r="K2" s="237"/>
      <c r="L2" s="237"/>
      <c r="M2" s="237"/>
    </row>
    <row r="3" spans="1:13" ht="15.75" customHeight="1" thickTop="1">
      <c r="A3" s="36"/>
      <c r="B3" s="38"/>
      <c r="C3" s="38"/>
      <c r="D3" s="38"/>
      <c r="E3" s="38"/>
      <c r="F3" s="38"/>
      <c r="G3" s="38"/>
      <c r="H3" s="38"/>
      <c r="I3" s="38"/>
      <c r="J3" s="38"/>
      <c r="K3" s="38"/>
      <c r="L3" s="38"/>
      <c r="M3" s="38"/>
    </row>
    <row r="4" spans="1:10" ht="15.75" customHeight="1">
      <c r="A4" s="36"/>
      <c r="F4" s="39" t="s">
        <v>177</v>
      </c>
      <c r="G4" s="39" t="s">
        <v>178</v>
      </c>
      <c r="H4" s="39" t="s">
        <v>179</v>
      </c>
      <c r="I4" s="39" t="s">
        <v>180</v>
      </c>
      <c r="J4" s="39" t="s">
        <v>181</v>
      </c>
    </row>
    <row r="5" spans="1:11" ht="15.75" customHeight="1">
      <c r="A5" s="36"/>
      <c r="C5" s="40" t="s">
        <v>182</v>
      </c>
      <c r="F5" s="69">
        <v>100</v>
      </c>
      <c r="G5" s="69">
        <v>30</v>
      </c>
      <c r="H5" s="41">
        <f>IF(F5="","",ROUND((F5*G5^3/12)*10^-5,2))</f>
        <v>2.25</v>
      </c>
      <c r="I5" s="69">
        <v>280</v>
      </c>
      <c r="J5" s="42">
        <f>IF(H5="","",ROUND(H5*10^2/I5,3))</f>
        <v>0.804</v>
      </c>
      <c r="K5" s="43"/>
    </row>
    <row r="6" spans="1:11" ht="15.75" customHeight="1">
      <c r="A6" s="36"/>
      <c r="C6" s="40" t="s">
        <v>183</v>
      </c>
      <c r="F6" s="69">
        <v>100</v>
      </c>
      <c r="G6" s="69">
        <v>30</v>
      </c>
      <c r="H6" s="41">
        <f>IF(F6="","",ROUND((F6*G6^3/12)*10^-5,2))</f>
        <v>2.25</v>
      </c>
      <c r="I6" s="69">
        <v>280</v>
      </c>
      <c r="J6" s="42">
        <f>IF(H6="","",ROUND(H6*10^2/I6,3))</f>
        <v>0.804</v>
      </c>
      <c r="K6" s="43"/>
    </row>
    <row r="7" spans="1:11" ht="15.75" customHeight="1">
      <c r="A7" s="36"/>
      <c r="C7" s="44" t="s">
        <v>184</v>
      </c>
      <c r="F7" s="69">
        <v>100</v>
      </c>
      <c r="G7" s="69">
        <v>30</v>
      </c>
      <c r="H7" s="41">
        <f>IF(F7="","",ROUND((F7*G7^3/12)*10^-5,2))</f>
        <v>2.25</v>
      </c>
      <c r="I7" s="69">
        <v>320</v>
      </c>
      <c r="J7" s="42">
        <f>IF(H7="","",ROUND(H7*10^2/I7,3))</f>
        <v>0.703</v>
      </c>
      <c r="K7" s="43"/>
    </row>
    <row r="8" spans="1:11" ht="15.75" customHeight="1">
      <c r="A8" s="36"/>
      <c r="C8" s="44" t="s">
        <v>185</v>
      </c>
      <c r="F8" s="69">
        <v>100</v>
      </c>
      <c r="G8" s="69">
        <v>30</v>
      </c>
      <c r="H8" s="41">
        <f>IF(F8="","",ROUND((F8*G8^3/12)*10^-5,2))</f>
        <v>2.25</v>
      </c>
      <c r="I8" s="69">
        <v>320</v>
      </c>
      <c r="J8" s="42">
        <f>IF(H8="","",ROUND(H8*10^2/I8,3))</f>
        <v>0.703</v>
      </c>
      <c r="K8" s="43"/>
    </row>
    <row r="9" spans="1:10" ht="15.75" customHeight="1">
      <c r="A9" s="36"/>
      <c r="F9" s="45"/>
      <c r="G9" s="45"/>
      <c r="H9" s="45"/>
      <c r="I9" s="45"/>
      <c r="J9" s="45"/>
    </row>
    <row r="10" spans="1:7" ht="15.75" customHeight="1">
      <c r="A10" s="36"/>
      <c r="G10" s="39" t="s">
        <v>87</v>
      </c>
    </row>
    <row r="11" spans="1:7" ht="15.75" customHeight="1">
      <c r="A11" s="36"/>
      <c r="G11" s="39" t="s">
        <v>186</v>
      </c>
    </row>
    <row r="12" spans="1:7" ht="15.75" customHeight="1">
      <c r="A12" s="36"/>
      <c r="G12" s="46"/>
    </row>
    <row r="13" spans="1:11" ht="15.75" customHeight="1">
      <c r="A13" s="36"/>
      <c r="E13" s="39" t="s">
        <v>91</v>
      </c>
      <c r="F13" s="44" t="s">
        <v>187</v>
      </c>
      <c r="G13" s="46"/>
      <c r="H13" s="39" t="s">
        <v>188</v>
      </c>
      <c r="I13" s="39" t="s">
        <v>93</v>
      </c>
      <c r="K13" s="44" t="s">
        <v>189</v>
      </c>
    </row>
    <row r="14" spans="1:7" ht="15.75" customHeight="1">
      <c r="A14" s="36"/>
      <c r="G14" s="46"/>
    </row>
    <row r="15" spans="1:7" ht="15.75" customHeight="1">
      <c r="A15" s="36"/>
      <c r="G15" s="46"/>
    </row>
    <row r="16" spans="1:7" ht="15.75" customHeight="1">
      <c r="A16" s="36"/>
      <c r="G16" s="39" t="s">
        <v>89</v>
      </c>
    </row>
    <row r="17" spans="1:7" ht="15.75" customHeight="1">
      <c r="A17" s="36"/>
      <c r="G17" s="39" t="s">
        <v>190</v>
      </c>
    </row>
    <row r="18" ht="15.75" customHeight="1">
      <c r="A18" s="36"/>
    </row>
    <row r="19" spans="1:7" ht="15.75" customHeight="1">
      <c r="A19" s="36"/>
      <c r="G19" s="44" t="s">
        <v>191</v>
      </c>
    </row>
    <row r="20" ht="15.75" customHeight="1">
      <c r="A20" s="36"/>
    </row>
    <row r="21" ht="15.75" customHeight="1">
      <c r="A21" s="36"/>
    </row>
    <row r="22" spans="1:8" ht="15.75" customHeight="1">
      <c r="A22" s="36"/>
      <c r="F22" s="39" t="s">
        <v>192</v>
      </c>
      <c r="G22" s="39" t="s">
        <v>193</v>
      </c>
      <c r="H22" s="39" t="s">
        <v>194</v>
      </c>
    </row>
    <row r="23" spans="1:11" ht="15.75" customHeight="1">
      <c r="A23" s="36"/>
      <c r="C23" s="39" t="s">
        <v>78</v>
      </c>
      <c r="D23" s="212">
        <f>+'応力計算'!G32</f>
        <v>17.9</v>
      </c>
      <c r="E23" s="213">
        <f>-(+'応力計算'!F12)</f>
        <v>-17.299999999999997</v>
      </c>
      <c r="F23" s="214">
        <f>+'応力計算'!H12</f>
        <v>37.1</v>
      </c>
      <c r="G23" s="215">
        <f>-(+'応力計算'!G12)</f>
        <v>-25.9</v>
      </c>
      <c r="H23" s="214">
        <f>+'応力計算'!H12</f>
        <v>37.1</v>
      </c>
      <c r="I23" s="214">
        <f>+'応力計算'!F12</f>
        <v>17.299999999999997</v>
      </c>
      <c r="J23" s="216">
        <f>-(+'応力計算'!G32)</f>
        <v>-17.9</v>
      </c>
      <c r="K23" s="47" t="s">
        <v>78</v>
      </c>
    </row>
    <row r="24" spans="1:11" ht="15.75" customHeight="1">
      <c r="A24" s="36"/>
      <c r="C24" s="39" t="s">
        <v>195</v>
      </c>
      <c r="D24" s="212">
        <f>+J7</f>
        <v>0.703</v>
      </c>
      <c r="E24" s="216">
        <f>+J5</f>
        <v>0.804</v>
      </c>
      <c r="F24" s="217"/>
      <c r="G24" s="218"/>
      <c r="H24" s="218"/>
      <c r="I24" s="212">
        <f>+J5</f>
        <v>0.804</v>
      </c>
      <c r="J24" s="216">
        <f>+J8</f>
        <v>0.703</v>
      </c>
      <c r="K24" s="47" t="s">
        <v>195</v>
      </c>
    </row>
    <row r="25" spans="1:11" ht="15.75" customHeight="1">
      <c r="A25" s="36"/>
      <c r="C25" s="39" t="s">
        <v>196</v>
      </c>
      <c r="D25" s="49">
        <f>ROUND(D24/(D24+E24),2)</f>
        <v>0.47</v>
      </c>
      <c r="E25" s="50">
        <f>ROUND(E24/(E24+D24),2)</f>
        <v>0.53</v>
      </c>
      <c r="F25" s="43"/>
      <c r="I25" s="49">
        <f>ROUND(I24/(I24+J24),2)</f>
        <v>0.53</v>
      </c>
      <c r="J25" s="50">
        <f>ROUND(J24/(J24+I24),2)</f>
        <v>0.47</v>
      </c>
      <c r="K25" s="47" t="s">
        <v>196</v>
      </c>
    </row>
    <row r="26" spans="1:11" ht="15.75" customHeight="1">
      <c r="A26" s="36"/>
      <c r="C26" s="39" t="s">
        <v>197</v>
      </c>
      <c r="D26" s="41">
        <f>ROUND((D23+E23)*(-D25),2)</f>
        <v>-0.28</v>
      </c>
      <c r="E26" s="51">
        <f>ROUND((D23+E23)*(-E25),2)</f>
        <v>-0.32</v>
      </c>
      <c r="F26" s="47" t="s">
        <v>79</v>
      </c>
      <c r="H26" s="39" t="s">
        <v>79</v>
      </c>
      <c r="I26" s="41">
        <f>ROUND((I23+J23)*(-I25),2)</f>
        <v>0.32</v>
      </c>
      <c r="J26" s="51">
        <f>ROUND((I23+J23)*(-J25),2)</f>
        <v>0.28</v>
      </c>
      <c r="K26" s="47" t="s">
        <v>197</v>
      </c>
    </row>
    <row r="27" spans="1:11" ht="15.75" customHeight="1">
      <c r="A27" s="36"/>
      <c r="C27" s="39" t="s">
        <v>198</v>
      </c>
      <c r="D27" s="41">
        <f>ROUND(D37/2,2)</f>
        <v>-0.57</v>
      </c>
      <c r="E27" s="51">
        <f>ROUND(I26/2,2)</f>
        <v>0.16</v>
      </c>
      <c r="F27" s="212">
        <f>-(+'応力計算'!I32)</f>
        <v>-31</v>
      </c>
      <c r="G27" s="43"/>
      <c r="H27" s="212">
        <f>-(+'応力計算'!I32)</f>
        <v>-31</v>
      </c>
      <c r="I27" s="41">
        <f>ROUND(E26/2,2)</f>
        <v>-0.16</v>
      </c>
      <c r="J27" s="51">
        <f>ROUND(J37/2,2)</f>
        <v>0.57</v>
      </c>
      <c r="K27" s="47" t="s">
        <v>198</v>
      </c>
    </row>
    <row r="28" spans="1:11" ht="15.75" customHeight="1">
      <c r="A28" s="36"/>
      <c r="C28" s="39" t="s">
        <v>199</v>
      </c>
      <c r="D28" s="41">
        <f>ROUND((D27+E27)*(-D25),2)</f>
        <v>0.19</v>
      </c>
      <c r="E28" s="51">
        <f>ROUND((D27+E27)*(-E25),2)</f>
        <v>0.22</v>
      </c>
      <c r="F28" s="41">
        <f>ROUND(F27+(ABS(D31)+ABS(D42))/2,2)</f>
        <v>-10.23</v>
      </c>
      <c r="G28" s="43"/>
      <c r="H28" s="41">
        <f>ROUND(H27+(ABS(J31)+ABS(J42))/2,2)</f>
        <v>-10.23</v>
      </c>
      <c r="I28" s="41">
        <f>ROUND((I27+J27)*(-I25),2)</f>
        <v>-0.22</v>
      </c>
      <c r="J28" s="51">
        <f>ROUND((I27+J27)*(-J25),2)</f>
        <v>-0.19</v>
      </c>
      <c r="K28" s="47" t="s">
        <v>199</v>
      </c>
    </row>
    <row r="29" spans="1:11" ht="15.75" customHeight="1">
      <c r="A29" s="36"/>
      <c r="C29" s="39" t="s">
        <v>200</v>
      </c>
      <c r="D29" s="41">
        <f>ROUND(D39/2,2)</f>
        <v>-0.12</v>
      </c>
      <c r="E29" s="51">
        <f>ROUND(I28/2,2)</f>
        <v>-0.11</v>
      </c>
      <c r="F29" s="48"/>
      <c r="H29" s="45"/>
      <c r="I29" s="41">
        <f>ROUND(E28/2,2)</f>
        <v>0.11</v>
      </c>
      <c r="J29" s="51">
        <f>ROUND(J39/2,2)</f>
        <v>0.12</v>
      </c>
      <c r="K29" s="47" t="s">
        <v>200</v>
      </c>
    </row>
    <row r="30" spans="1:11" ht="15.75" customHeight="1">
      <c r="A30" s="36"/>
      <c r="C30" s="39" t="s">
        <v>201</v>
      </c>
      <c r="D30" s="41">
        <f>ROUND((D29+E29)*(-D25),2)</f>
        <v>0.11</v>
      </c>
      <c r="E30" s="51">
        <f>ROUND((D29+E29)*(-E25),2)</f>
        <v>0.12</v>
      </c>
      <c r="F30" s="47" t="s">
        <v>202</v>
      </c>
      <c r="G30" s="39" t="s">
        <v>79</v>
      </c>
      <c r="H30" s="39" t="s">
        <v>203</v>
      </c>
      <c r="I30" s="41">
        <f>ROUND((I29+J29)*(-I25),2)</f>
        <v>-0.12</v>
      </c>
      <c r="J30" s="51">
        <f>ROUND((I29+J29)*(-J25),2)</f>
        <v>-0.11</v>
      </c>
      <c r="K30" s="47" t="s">
        <v>201</v>
      </c>
    </row>
    <row r="31" spans="1:11" ht="15.75" customHeight="1">
      <c r="A31" s="36"/>
      <c r="C31" s="39" t="s">
        <v>204</v>
      </c>
      <c r="D31" s="52">
        <f>ROUND(D23+D26+D27+D28+D29+D30,2)</f>
        <v>17.23</v>
      </c>
      <c r="E31" s="53">
        <f>ROUND(E23+E26+E27+E28+E29+E30,2)</f>
        <v>-17.23</v>
      </c>
      <c r="F31" s="70">
        <f>IF(ABS($I31)=ABS($E31),ROUND(F23,2),IF(ABS($E31)&lt;ABS($I31),ROUND(F23-($I31-$E31)/$I$5,1),IF(ABS($E31)&gt;ABS($I31),ROUND(($E31-$I31)/$I$5+F23,1),"")))</f>
        <v>37.1</v>
      </c>
      <c r="G31" s="52">
        <f>ROUND(G23+(ABS(E31)+ABS(I31))/2,2)</f>
        <v>-8.67</v>
      </c>
      <c r="H31" s="70">
        <f>IF(ABS($I31)=ABS($E31),ROUND(H23,2),IF(ABS($E31)&lt;ABS($I31),ROUND(($I31-$E31)/$I$5+H23,1),IF(ABS($E31)&gt;ABS($I31),ROUND(H23-($E31-$I31)/$I$5,1),"")))</f>
        <v>37.1</v>
      </c>
      <c r="I31" s="52">
        <f>ROUND(I23+I26+I27+I28+I29+I30,2)</f>
        <v>17.23</v>
      </c>
      <c r="J31" s="53">
        <f>ROUND(J23+J26+J27+J28+J29+J30,2)</f>
        <v>-17.23</v>
      </c>
      <c r="K31" s="47" t="s">
        <v>204</v>
      </c>
    </row>
    <row r="32" spans="1:11" ht="15.75" customHeight="1">
      <c r="A32" s="36"/>
      <c r="C32" s="46"/>
      <c r="D32" s="45"/>
      <c r="E32" s="54"/>
      <c r="F32" s="45"/>
      <c r="G32" s="45"/>
      <c r="H32" s="45"/>
      <c r="I32" s="45"/>
      <c r="J32" s="54"/>
      <c r="K32" s="46"/>
    </row>
    <row r="33" spans="1:11" ht="15.75" customHeight="1">
      <c r="A33" s="36"/>
      <c r="C33" s="46"/>
      <c r="E33" s="55"/>
      <c r="F33" s="71">
        <f>IF(ABS($I42)=ABS($E42),ROUND(F41,2),IF(ABS($E42)&lt;ABS($I42),ROUND(F41-($I42-$E42)/$I$6,1),IF(ABS($E42)&gt;ABS($I42),ROUND(($E42-$I42)/$I$6+F41,1),"")))</f>
        <v>53.8</v>
      </c>
      <c r="G33" s="205">
        <f>-(+'応力計算'!G23)</f>
        <v>37.6</v>
      </c>
      <c r="H33" s="71">
        <f>IF(ABS($I42)=ABS($E42),ROUND(H41,2),IF(ABS($E42)&lt;ABS($I42),ROUND(H41+($I42-$E42)/$I$6,1),IF(ABS($E42)&gt;ABS($I42),ROUND(H41-($E42-$I42)/$I$6,1),"")))</f>
        <v>53.8</v>
      </c>
      <c r="I33" s="43"/>
      <c r="J33" s="55"/>
      <c r="K33" s="46"/>
    </row>
    <row r="34" spans="1:11" ht="15.75" customHeight="1">
      <c r="A34" s="36"/>
      <c r="C34" s="39" t="s">
        <v>78</v>
      </c>
      <c r="D34" s="212">
        <f>-(+'応力計算'!H32)</f>
        <v>-22.8</v>
      </c>
      <c r="E34" s="214">
        <f>-(+'応力計算'!F23)</f>
        <v>25.2</v>
      </c>
      <c r="F34" s="56" t="s">
        <v>202</v>
      </c>
      <c r="G34" s="57" t="s">
        <v>193</v>
      </c>
      <c r="H34" s="58" t="s">
        <v>205</v>
      </c>
      <c r="I34" s="214">
        <f>+'応力計算'!F23</f>
        <v>-25.2</v>
      </c>
      <c r="J34" s="212">
        <f>+'応力計算'!H32</f>
        <v>22.8</v>
      </c>
      <c r="K34" s="47" t="s">
        <v>78</v>
      </c>
    </row>
    <row r="35" spans="1:11" ht="15.75" customHeight="1">
      <c r="A35" s="36"/>
      <c r="C35" s="39" t="s">
        <v>195</v>
      </c>
      <c r="D35" s="212">
        <f>+J7</f>
        <v>0.703</v>
      </c>
      <c r="E35" s="212">
        <f>+J6</f>
        <v>0.804</v>
      </c>
      <c r="F35" s="43"/>
      <c r="I35" s="212">
        <f>+J6</f>
        <v>0.804</v>
      </c>
      <c r="J35" s="212">
        <f>+J8</f>
        <v>0.703</v>
      </c>
      <c r="K35" s="47" t="s">
        <v>195</v>
      </c>
    </row>
    <row r="36" spans="1:11" ht="15.75" customHeight="1">
      <c r="A36" s="36"/>
      <c r="C36" s="39" t="s">
        <v>196</v>
      </c>
      <c r="D36" s="49">
        <f>ROUND(D35/(D35+E35),2)</f>
        <v>0.47</v>
      </c>
      <c r="E36" s="49">
        <f>ROUND(E35/(E35+D35),2)</f>
        <v>0.53</v>
      </c>
      <c r="F36" s="43"/>
      <c r="I36" s="49">
        <f>ROUND(I35/(I35+J35),2)</f>
        <v>0.53</v>
      </c>
      <c r="J36" s="49">
        <f>ROUND(J35/(J35+I35),2)</f>
        <v>0.47</v>
      </c>
      <c r="K36" s="47" t="s">
        <v>196</v>
      </c>
    </row>
    <row r="37" spans="1:11" ht="15.75" customHeight="1">
      <c r="A37" s="36"/>
      <c r="C37" s="39" t="s">
        <v>197</v>
      </c>
      <c r="D37" s="41">
        <f>ROUND((D34+E34)*(-D36),2)</f>
        <v>-1.13</v>
      </c>
      <c r="E37" s="41">
        <f>ROUND((D34+E34)*(-E36),2)</f>
        <v>-1.27</v>
      </c>
      <c r="F37" s="43"/>
      <c r="I37" s="41">
        <f>ROUND((I34+J34)*(-I36),2)</f>
        <v>1.27</v>
      </c>
      <c r="J37" s="41">
        <f>ROUND((I34+J34)*(-J36),2)</f>
        <v>1.13</v>
      </c>
      <c r="K37" s="47" t="s">
        <v>197</v>
      </c>
    </row>
    <row r="38" spans="1:11" ht="15.75" customHeight="1">
      <c r="A38" s="36"/>
      <c r="C38" s="39" t="s">
        <v>198</v>
      </c>
      <c r="D38" s="41">
        <f>ROUND(D26/2,2)</f>
        <v>-0.14</v>
      </c>
      <c r="E38" s="41">
        <f>ROUND(I37/2,2)</f>
        <v>0.64</v>
      </c>
      <c r="F38" s="43"/>
      <c r="I38" s="41">
        <f>ROUND(E37/2,2)</f>
        <v>-0.64</v>
      </c>
      <c r="J38" s="41">
        <f>ROUND(J26/2,2)</f>
        <v>0.14</v>
      </c>
      <c r="K38" s="47" t="s">
        <v>198</v>
      </c>
    </row>
    <row r="39" spans="1:11" ht="15.75" customHeight="1">
      <c r="A39" s="36"/>
      <c r="C39" s="39" t="s">
        <v>199</v>
      </c>
      <c r="D39" s="41">
        <f>ROUND((D38+E38)*(-D36),2)</f>
        <v>-0.24</v>
      </c>
      <c r="E39" s="41">
        <f>ROUND((D38+E38)*(-E36),2)</f>
        <v>-0.27</v>
      </c>
      <c r="F39" s="43"/>
      <c r="I39" s="41">
        <f>ROUND((I38+J38)*(-I36),2)</f>
        <v>0.27</v>
      </c>
      <c r="J39" s="41">
        <f>ROUND((I38+J38)*(-J36),2)</f>
        <v>0.24</v>
      </c>
      <c r="K39" s="47" t="s">
        <v>199</v>
      </c>
    </row>
    <row r="40" spans="1:11" ht="15.75" customHeight="1">
      <c r="A40" s="36"/>
      <c r="C40" s="39" t="s">
        <v>200</v>
      </c>
      <c r="D40" s="41">
        <f>ROUND(D28/2,2)</f>
        <v>0.1</v>
      </c>
      <c r="E40" s="41">
        <f>ROUND(I39/2,2)</f>
        <v>0.14</v>
      </c>
      <c r="F40" s="43"/>
      <c r="I40" s="41">
        <f>ROUND(E39/2,2)</f>
        <v>-0.14</v>
      </c>
      <c r="J40" s="41">
        <f>ROUND(J28/2,2)</f>
        <v>-0.1</v>
      </c>
      <c r="K40" s="47" t="s">
        <v>200</v>
      </c>
    </row>
    <row r="41" spans="1:11" ht="15.75" customHeight="1">
      <c r="A41" s="36"/>
      <c r="C41" s="39" t="s">
        <v>201</v>
      </c>
      <c r="D41" s="41">
        <f>ROUND((D40+E40)*(-D36),2)</f>
        <v>-0.11</v>
      </c>
      <c r="E41" s="41">
        <f>ROUND((D40+E40)*(-E36),2)</f>
        <v>-0.13</v>
      </c>
      <c r="F41" s="204">
        <f>-(+'応力計算'!H23)</f>
        <v>53.800000000000004</v>
      </c>
      <c r="G41" s="41">
        <f>ROUND(G33-(ABS(E42)+ABS(I42))/2,2)</f>
        <v>13.29</v>
      </c>
      <c r="H41" s="204">
        <f>-(+'応力計算'!H23)</f>
        <v>53.800000000000004</v>
      </c>
      <c r="I41" s="41">
        <f>ROUND((I40+J40)*(-I36),2)</f>
        <v>0.13</v>
      </c>
      <c r="J41" s="41">
        <f>ROUND((I40+J40)*(-J36),2)</f>
        <v>0.11</v>
      </c>
      <c r="K41" s="47" t="s">
        <v>201</v>
      </c>
    </row>
    <row r="42" spans="1:11" ht="15.75" customHeight="1">
      <c r="A42" s="36"/>
      <c r="C42" s="39" t="s">
        <v>204</v>
      </c>
      <c r="D42" s="52">
        <f>ROUND(D34+D37+D38+D39+D40+D41,2)</f>
        <v>-24.32</v>
      </c>
      <c r="E42" s="52">
        <f>ROUND(E34+E37+E38+E39+E40+E41,2)</f>
        <v>24.31</v>
      </c>
      <c r="F42" s="56" t="s">
        <v>192</v>
      </c>
      <c r="G42" s="58" t="s">
        <v>79</v>
      </c>
      <c r="H42" s="58" t="s">
        <v>194</v>
      </c>
      <c r="I42" s="52">
        <f>ROUND(I34+I37+I38+I39+I40+I41,2)</f>
        <v>-24.31</v>
      </c>
      <c r="J42" s="52">
        <f>ROUND(J34+J37+J38+J39+J40+J41,2)</f>
        <v>24.32</v>
      </c>
      <c r="K42" s="47" t="s">
        <v>204</v>
      </c>
    </row>
    <row r="43" spans="1:10" ht="15.75" customHeight="1">
      <c r="A43" s="36"/>
      <c r="C43" s="46"/>
      <c r="D43" s="45"/>
      <c r="E43" s="45"/>
      <c r="I43" s="45"/>
      <c r="J43" s="45"/>
    </row>
  </sheetData>
  <sheetProtection/>
  <mergeCells count="2">
    <mergeCell ref="F2:M2"/>
    <mergeCell ref="B2:E2"/>
  </mergeCells>
  <printOptions horizontalCentered="1"/>
  <pageMargins left="0.5833333333333334" right="0.38680555555555557" top="0.39375" bottom="0.39375" header="0.512" footer="0.512"/>
  <pageSetup orientation="portrait" paperSize="9" scale="85" r:id="rId2"/>
  <rowBreaks count="1" manualBreakCount="1">
    <brk id="43" max="65535" man="1"/>
  </rowBreaks>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A1:IV45"/>
  <sheetViews>
    <sheetView showOutlineSymbols="0" zoomScale="87" zoomScaleNormal="87" zoomScalePageLayoutView="0" workbookViewId="0" topLeftCell="A1">
      <selection activeCell="K26" sqref="K26"/>
    </sheetView>
  </sheetViews>
  <sheetFormatPr defaultColWidth="8.796875" defaultRowHeight="14.25"/>
  <cols>
    <col min="1" max="1" width="4.69921875" style="72" customWidth="1"/>
    <col min="2" max="3" width="8.69921875" style="72" customWidth="1"/>
    <col min="4" max="5" width="10.8984375" style="72" customWidth="1"/>
    <col min="6" max="12" width="8.69921875" style="72" customWidth="1"/>
    <col min="13" max="13" width="5.69921875" style="72" customWidth="1"/>
    <col min="14" max="16384" width="8.69921875" style="72" customWidth="1"/>
  </cols>
  <sheetData>
    <row r="1" spans="1:12" ht="15.75" customHeight="1">
      <c r="A1" s="62"/>
      <c r="B1" s="62"/>
      <c r="C1" s="62"/>
      <c r="D1" s="62"/>
      <c r="E1" s="62"/>
      <c r="F1" s="62"/>
      <c r="G1" s="62"/>
      <c r="H1" s="62"/>
      <c r="I1" s="62"/>
      <c r="J1" s="62"/>
      <c r="K1" s="62"/>
      <c r="L1" s="62"/>
    </row>
    <row r="2" spans="1:12" ht="24.75" customHeight="1">
      <c r="A2" s="62"/>
      <c r="B2" s="59" t="s">
        <v>0</v>
      </c>
      <c r="C2" s="73"/>
      <c r="D2" s="73"/>
      <c r="E2" s="73"/>
      <c r="F2" s="74" t="s">
        <v>206</v>
      </c>
      <c r="G2" s="73"/>
      <c r="H2" s="73"/>
      <c r="I2" s="73"/>
      <c r="J2" s="73"/>
      <c r="K2" s="73"/>
      <c r="L2" s="73"/>
    </row>
    <row r="3" spans="1:12" ht="15.75" customHeight="1">
      <c r="A3" s="62"/>
      <c r="B3" s="75"/>
      <c r="C3" s="75"/>
      <c r="D3" s="75"/>
      <c r="E3" s="75"/>
      <c r="F3" s="75"/>
      <c r="G3" s="75"/>
      <c r="H3" s="75"/>
      <c r="I3" s="75"/>
      <c r="J3" s="75"/>
      <c r="K3" s="75"/>
      <c r="L3" s="75"/>
    </row>
    <row r="4" spans="1:12" ht="15.75" customHeight="1">
      <c r="A4" s="62"/>
      <c r="B4" s="76" t="s">
        <v>207</v>
      </c>
      <c r="C4" s="77" t="s">
        <v>208</v>
      </c>
      <c r="D4" s="77"/>
      <c r="E4" s="77"/>
      <c r="F4" s="77"/>
      <c r="G4" s="77"/>
      <c r="H4" s="77"/>
      <c r="I4" s="77"/>
      <c r="J4" s="77"/>
      <c r="K4" s="77"/>
      <c r="L4" s="77"/>
    </row>
    <row r="5" spans="1:12" ht="15.75" customHeight="1">
      <c r="A5" s="62"/>
      <c r="B5" s="76" t="s">
        <v>207</v>
      </c>
      <c r="C5" s="77" t="s">
        <v>209</v>
      </c>
      <c r="D5" s="77"/>
      <c r="E5" s="77"/>
      <c r="F5" s="77"/>
      <c r="G5" s="77"/>
      <c r="H5" s="77"/>
      <c r="I5" s="77"/>
      <c r="J5" s="77"/>
      <c r="K5" s="77"/>
      <c r="L5" s="77"/>
    </row>
    <row r="6" spans="1:12" ht="15.75" customHeight="1">
      <c r="A6" s="62"/>
      <c r="B6" s="76" t="s">
        <v>207</v>
      </c>
      <c r="C6" s="77" t="s">
        <v>210</v>
      </c>
      <c r="D6" s="77"/>
      <c r="E6" s="77"/>
      <c r="F6" s="77"/>
      <c r="G6" s="77"/>
      <c r="H6" s="77"/>
      <c r="I6" s="77"/>
      <c r="J6" s="77"/>
      <c r="K6" s="77"/>
      <c r="L6" s="77"/>
    </row>
    <row r="7" spans="1:12" ht="15.75" customHeight="1">
      <c r="A7" s="62"/>
      <c r="B7" s="76" t="s">
        <v>207</v>
      </c>
      <c r="C7" s="77" t="s">
        <v>211</v>
      </c>
      <c r="D7" s="77"/>
      <c r="E7" s="77"/>
      <c r="F7" s="77"/>
      <c r="G7" s="77"/>
      <c r="H7" s="77"/>
      <c r="I7" s="77"/>
      <c r="J7" s="77"/>
      <c r="K7" s="77"/>
      <c r="L7" s="77"/>
    </row>
    <row r="8" spans="1:12" ht="15.75" customHeight="1">
      <c r="A8" s="62"/>
      <c r="B8" s="76" t="s">
        <v>207</v>
      </c>
      <c r="C8" s="77" t="s">
        <v>212</v>
      </c>
      <c r="D8" s="77"/>
      <c r="E8" s="77"/>
      <c r="F8" s="77"/>
      <c r="G8" s="77"/>
      <c r="H8" s="77"/>
      <c r="I8" s="77"/>
      <c r="J8" s="77"/>
      <c r="K8" s="77"/>
      <c r="L8" s="77"/>
    </row>
    <row r="9" spans="1:12" ht="15.75" customHeight="1">
      <c r="A9" s="62"/>
      <c r="B9" s="76"/>
      <c r="C9" s="77"/>
      <c r="D9" s="77"/>
      <c r="E9" s="77"/>
      <c r="F9" s="77"/>
      <c r="G9" s="77"/>
      <c r="H9" s="77"/>
      <c r="I9" s="77"/>
      <c r="J9" s="77"/>
      <c r="K9" s="77"/>
      <c r="L9" s="77"/>
    </row>
    <row r="10" spans="1:13" ht="15.75" customHeight="1" thickBot="1" thickTop="1">
      <c r="A10" s="62"/>
      <c r="B10" s="78"/>
      <c r="C10" s="75"/>
      <c r="D10" s="75"/>
      <c r="E10" s="60" t="s">
        <v>213</v>
      </c>
      <c r="F10" s="117" t="s">
        <v>214</v>
      </c>
      <c r="G10" s="61"/>
      <c r="H10" s="131"/>
      <c r="I10" s="61" t="s">
        <v>215</v>
      </c>
      <c r="J10" s="75"/>
      <c r="K10" s="117" t="s">
        <v>216</v>
      </c>
      <c r="L10" s="61"/>
      <c r="M10" s="79"/>
    </row>
    <row r="11" spans="1:13" ht="15.75" customHeight="1" thickBot="1">
      <c r="A11" s="62"/>
      <c r="B11" s="80" t="s">
        <v>217</v>
      </c>
      <c r="C11" s="62"/>
      <c r="D11" s="62"/>
      <c r="E11" s="62"/>
      <c r="F11" s="118" t="s">
        <v>218</v>
      </c>
      <c r="G11" s="116" t="s">
        <v>219</v>
      </c>
      <c r="H11" s="118" t="s">
        <v>220</v>
      </c>
      <c r="I11" s="98" t="s">
        <v>219</v>
      </c>
      <c r="J11" s="116" t="s">
        <v>221</v>
      </c>
      <c r="K11" s="118" t="s">
        <v>218</v>
      </c>
      <c r="L11" s="97" t="s">
        <v>219</v>
      </c>
      <c r="M11" s="79"/>
    </row>
    <row r="12" spans="1:13" ht="15.75" customHeight="1">
      <c r="A12" s="62"/>
      <c r="B12" s="99" t="s">
        <v>222</v>
      </c>
      <c r="C12" s="127" t="s">
        <v>223</v>
      </c>
      <c r="D12" s="101"/>
      <c r="E12" s="102" t="s">
        <v>290</v>
      </c>
      <c r="F12" s="119">
        <v>24</v>
      </c>
      <c r="G12" s="103">
        <v>24</v>
      </c>
      <c r="H12" s="119">
        <v>24</v>
      </c>
      <c r="I12" s="103">
        <v>24</v>
      </c>
      <c r="J12" s="103">
        <v>24</v>
      </c>
      <c r="K12" s="119">
        <v>24</v>
      </c>
      <c r="L12" s="104">
        <v>24</v>
      </c>
      <c r="M12" s="79"/>
    </row>
    <row r="13" spans="1:13" ht="15.75" customHeight="1">
      <c r="A13" s="62"/>
      <c r="B13" s="80"/>
      <c r="C13" s="124" t="s">
        <v>224</v>
      </c>
      <c r="D13" s="81"/>
      <c r="E13" s="132" t="s">
        <v>290</v>
      </c>
      <c r="F13" s="120">
        <f aca="true" t="shared" si="0" ref="F13:L13">IF(F12=36,0.85,IF(F12=33,0.82,IF(F12=30,0.79,IF(F12=27,0.76,IF(F12=24,0.73,IF(F12=21,0.7,""))))))</f>
        <v>0.73</v>
      </c>
      <c r="G13" s="83">
        <f t="shared" si="0"/>
        <v>0.73</v>
      </c>
      <c r="H13" s="120">
        <f t="shared" si="0"/>
        <v>0.73</v>
      </c>
      <c r="I13" s="83">
        <f t="shared" si="0"/>
        <v>0.73</v>
      </c>
      <c r="J13" s="83">
        <f t="shared" si="0"/>
        <v>0.73</v>
      </c>
      <c r="K13" s="120">
        <f t="shared" si="0"/>
        <v>0.73</v>
      </c>
      <c r="L13" s="83">
        <f t="shared" si="0"/>
        <v>0.73</v>
      </c>
      <c r="M13" s="79"/>
    </row>
    <row r="14" spans="1:13" ht="15.75" customHeight="1">
      <c r="A14" s="62"/>
      <c r="B14" s="80"/>
      <c r="C14" s="124" t="s">
        <v>225</v>
      </c>
      <c r="D14" s="81"/>
      <c r="E14" s="132" t="s">
        <v>290</v>
      </c>
      <c r="F14" s="120">
        <f aca="true" t="shared" si="1" ref="F14:L14">IF(F12=36,1.28,IF(F12=33,1.23,IF(F12=30,1.19,IF(F12=27,1.14,IF(F12=24,1.1,IF(F12=21,1.05,""))))))</f>
        <v>1.1</v>
      </c>
      <c r="G14" s="83">
        <f t="shared" si="1"/>
        <v>1.1</v>
      </c>
      <c r="H14" s="120">
        <f t="shared" si="1"/>
        <v>1.1</v>
      </c>
      <c r="I14" s="83">
        <f t="shared" si="1"/>
        <v>1.1</v>
      </c>
      <c r="J14" s="83">
        <f t="shared" si="1"/>
        <v>1.1</v>
      </c>
      <c r="K14" s="120">
        <f t="shared" si="1"/>
        <v>1.1</v>
      </c>
      <c r="L14" s="83">
        <f t="shared" si="1"/>
        <v>1.1</v>
      </c>
      <c r="M14" s="79"/>
    </row>
    <row r="15" spans="1:13" ht="15.75" customHeight="1">
      <c r="A15" s="62"/>
      <c r="B15" s="80"/>
      <c r="C15" s="124" t="s">
        <v>226</v>
      </c>
      <c r="D15" s="81"/>
      <c r="E15" s="82" t="s">
        <v>227</v>
      </c>
      <c r="F15" s="121">
        <v>295</v>
      </c>
      <c r="G15" s="84">
        <v>295</v>
      </c>
      <c r="H15" s="121">
        <v>295</v>
      </c>
      <c r="I15" s="84">
        <v>295</v>
      </c>
      <c r="J15" s="84">
        <v>295</v>
      </c>
      <c r="K15" s="121">
        <v>295</v>
      </c>
      <c r="L15" s="84">
        <v>295</v>
      </c>
      <c r="M15" s="79"/>
    </row>
    <row r="16" spans="1:13" ht="15.75" customHeight="1">
      <c r="A16" s="62"/>
      <c r="B16" s="80"/>
      <c r="C16" s="124" t="s">
        <v>228</v>
      </c>
      <c r="D16" s="81"/>
      <c r="E16" s="132" t="s">
        <v>290</v>
      </c>
      <c r="F16" s="120">
        <f aca="true" t="shared" si="2" ref="F16:L16">IF(F15=345,215,IF(F15=295,195,""))</f>
        <v>195</v>
      </c>
      <c r="G16" s="83">
        <f t="shared" si="2"/>
        <v>195</v>
      </c>
      <c r="H16" s="120">
        <f t="shared" si="2"/>
        <v>195</v>
      </c>
      <c r="I16" s="83">
        <f t="shared" si="2"/>
        <v>195</v>
      </c>
      <c r="J16" s="83">
        <f t="shared" si="2"/>
        <v>195</v>
      </c>
      <c r="K16" s="120">
        <f t="shared" si="2"/>
        <v>195</v>
      </c>
      <c r="L16" s="83">
        <f t="shared" si="2"/>
        <v>195</v>
      </c>
      <c r="M16" s="79"/>
    </row>
    <row r="17" spans="1:13" ht="15.75" customHeight="1" thickBot="1">
      <c r="A17" s="62"/>
      <c r="B17" s="80"/>
      <c r="C17" s="124" t="s">
        <v>229</v>
      </c>
      <c r="D17" s="81"/>
      <c r="E17" s="132" t="s">
        <v>290</v>
      </c>
      <c r="F17" s="120">
        <f aca="true" t="shared" si="3" ref="F17:L17">IF(F15=345,345,IF(F15=295,295,""))</f>
        <v>295</v>
      </c>
      <c r="G17" s="83">
        <f t="shared" si="3"/>
        <v>295</v>
      </c>
      <c r="H17" s="120">
        <f t="shared" si="3"/>
        <v>295</v>
      </c>
      <c r="I17" s="83">
        <f t="shared" si="3"/>
        <v>295</v>
      </c>
      <c r="J17" s="83">
        <f t="shared" si="3"/>
        <v>295</v>
      </c>
      <c r="K17" s="120">
        <f t="shared" si="3"/>
        <v>295</v>
      </c>
      <c r="L17" s="83">
        <f t="shared" si="3"/>
        <v>295</v>
      </c>
      <c r="M17" s="79"/>
    </row>
    <row r="18" spans="1:13" ht="15.75" customHeight="1">
      <c r="A18" s="62"/>
      <c r="B18" s="99" t="s">
        <v>230</v>
      </c>
      <c r="C18" s="127" t="s">
        <v>231</v>
      </c>
      <c r="D18" s="101"/>
      <c r="E18" s="102" t="s">
        <v>232</v>
      </c>
      <c r="F18" s="122">
        <v>300</v>
      </c>
      <c r="G18" s="105">
        <v>300</v>
      </c>
      <c r="H18" s="122">
        <v>300</v>
      </c>
      <c r="I18" s="105">
        <v>300</v>
      </c>
      <c r="J18" s="105">
        <v>300</v>
      </c>
      <c r="K18" s="122">
        <v>300</v>
      </c>
      <c r="L18" s="106">
        <v>300</v>
      </c>
      <c r="M18" s="79"/>
    </row>
    <row r="19" spans="1:13" ht="15.75" customHeight="1">
      <c r="A19" s="62"/>
      <c r="B19" s="80"/>
      <c r="C19" s="124" t="s">
        <v>233</v>
      </c>
      <c r="D19" s="81"/>
      <c r="E19" s="82" t="s">
        <v>232</v>
      </c>
      <c r="F19" s="123">
        <v>50</v>
      </c>
      <c r="G19" s="85">
        <v>50</v>
      </c>
      <c r="H19" s="123">
        <v>80</v>
      </c>
      <c r="I19" s="85">
        <v>80</v>
      </c>
      <c r="J19" s="85">
        <v>80</v>
      </c>
      <c r="K19" s="123">
        <v>100</v>
      </c>
      <c r="L19" s="85">
        <v>100</v>
      </c>
      <c r="M19" s="79"/>
    </row>
    <row r="20" spans="1:13" ht="15.75" customHeight="1">
      <c r="A20" s="62"/>
      <c r="B20" s="80"/>
      <c r="C20" s="124" t="s">
        <v>234</v>
      </c>
      <c r="D20" s="81"/>
      <c r="E20" s="82" t="s">
        <v>232</v>
      </c>
      <c r="F20" s="124">
        <f aca="true" t="shared" si="4" ref="F20:L20">IF(F18="","",ROUND(F18-F19,1))</f>
        <v>250</v>
      </c>
      <c r="G20" s="86">
        <f t="shared" si="4"/>
        <v>250</v>
      </c>
      <c r="H20" s="124">
        <f t="shared" si="4"/>
        <v>220</v>
      </c>
      <c r="I20" s="86">
        <f t="shared" si="4"/>
        <v>220</v>
      </c>
      <c r="J20" s="86">
        <f t="shared" si="4"/>
        <v>220</v>
      </c>
      <c r="K20" s="124">
        <f t="shared" si="4"/>
        <v>200</v>
      </c>
      <c r="L20" s="86">
        <f t="shared" si="4"/>
        <v>200</v>
      </c>
      <c r="M20" s="79"/>
    </row>
    <row r="21" spans="1:15" ht="15.75" customHeight="1" thickBot="1">
      <c r="A21" s="62"/>
      <c r="B21" s="80"/>
      <c r="C21" s="124" t="s">
        <v>235</v>
      </c>
      <c r="D21" s="81"/>
      <c r="E21" s="82" t="s">
        <v>232</v>
      </c>
      <c r="F21" s="124">
        <f aca="true" t="shared" si="5" ref="F21:L21">IF(F20="","",ROUND(0.875*F20,1))</f>
        <v>218.8</v>
      </c>
      <c r="G21" s="86">
        <f t="shared" si="5"/>
        <v>218.8</v>
      </c>
      <c r="H21" s="124">
        <f t="shared" si="5"/>
        <v>192.5</v>
      </c>
      <c r="I21" s="86">
        <f t="shared" si="5"/>
        <v>192.5</v>
      </c>
      <c r="J21" s="86">
        <f t="shared" si="5"/>
        <v>192.5</v>
      </c>
      <c r="K21" s="124">
        <f t="shared" si="5"/>
        <v>175</v>
      </c>
      <c r="L21" s="86">
        <f t="shared" si="5"/>
        <v>175</v>
      </c>
      <c r="M21" s="79"/>
      <c r="O21" s="87"/>
    </row>
    <row r="22" spans="1:13" ht="15.75" customHeight="1">
      <c r="A22" s="62"/>
      <c r="B22" s="99" t="s">
        <v>236</v>
      </c>
      <c r="C22" s="127" t="s">
        <v>237</v>
      </c>
      <c r="D22" s="101"/>
      <c r="E22" s="102" t="s">
        <v>238</v>
      </c>
      <c r="F22" s="219">
        <f>+'応力算定'!I31</f>
        <v>17.23</v>
      </c>
      <c r="G22" s="220">
        <f>-(+'応力算定'!G31)</f>
        <v>8.67</v>
      </c>
      <c r="H22" s="219">
        <f>+'応力算定'!J42</f>
        <v>24.32</v>
      </c>
      <c r="I22" s="220">
        <f>-(+'応力算定'!F28)</f>
        <v>10.23</v>
      </c>
      <c r="J22" s="220">
        <f>+'応力算定'!D31</f>
        <v>17.23</v>
      </c>
      <c r="K22" s="219">
        <f>+'応力算定'!E42</f>
        <v>24.31</v>
      </c>
      <c r="L22" s="221">
        <f>+'応力算定'!G41</f>
        <v>13.29</v>
      </c>
      <c r="M22" s="79"/>
    </row>
    <row r="23" spans="1:13" ht="15.75" customHeight="1">
      <c r="A23" s="62"/>
      <c r="B23" s="80"/>
      <c r="C23" s="124" t="s">
        <v>239</v>
      </c>
      <c r="D23" s="81"/>
      <c r="E23" s="82" t="s">
        <v>238</v>
      </c>
      <c r="F23" s="125"/>
      <c r="G23" s="88"/>
      <c r="H23" s="125"/>
      <c r="I23" s="88"/>
      <c r="J23" s="88"/>
      <c r="K23" s="125"/>
      <c r="L23" s="88"/>
      <c r="M23" s="79"/>
    </row>
    <row r="24" spans="1:15" ht="15.75" customHeight="1" thickBot="1">
      <c r="A24" s="62"/>
      <c r="B24" s="80"/>
      <c r="C24" s="124" t="s">
        <v>240</v>
      </c>
      <c r="D24" s="81"/>
      <c r="E24" s="82" t="s">
        <v>238</v>
      </c>
      <c r="F24" s="126">
        <f aca="true" t="shared" si="6" ref="F24:L24">IF(F23="","",ROUND(F22+F23,1))</f>
      </c>
      <c r="G24" s="89">
        <f t="shared" si="6"/>
      </c>
      <c r="H24" s="126">
        <f t="shared" si="6"/>
      </c>
      <c r="I24" s="89">
        <f t="shared" si="6"/>
      </c>
      <c r="J24" s="90">
        <f t="shared" si="6"/>
      </c>
      <c r="K24" s="126">
        <f t="shared" si="6"/>
      </c>
      <c r="L24" s="89">
        <f t="shared" si="6"/>
      </c>
      <c r="M24" s="79"/>
      <c r="O24" s="87"/>
    </row>
    <row r="25" spans="1:13" ht="15.75" customHeight="1">
      <c r="A25" s="62"/>
      <c r="B25" s="99" t="s">
        <v>241</v>
      </c>
      <c r="C25" s="127" t="s">
        <v>242</v>
      </c>
      <c r="D25" s="101"/>
      <c r="E25" s="102" t="s">
        <v>86</v>
      </c>
      <c r="F25" s="222">
        <f>+'応力計算'!H12</f>
        <v>37.1</v>
      </c>
      <c r="G25" s="107"/>
      <c r="H25" s="222">
        <f>+'応力計算'!K32</f>
        <v>45.6</v>
      </c>
      <c r="I25" s="107"/>
      <c r="J25" s="223">
        <f>+'応力計算'!J32</f>
        <v>30.6</v>
      </c>
      <c r="K25" s="222">
        <f>-(+'応力計算'!H23)</f>
        <v>53.800000000000004</v>
      </c>
      <c r="L25" s="108"/>
      <c r="M25" s="79"/>
    </row>
    <row r="26" spans="1:13" ht="15.75" customHeight="1">
      <c r="A26" s="62"/>
      <c r="B26" s="80"/>
      <c r="C26" s="124" t="s">
        <v>243</v>
      </c>
      <c r="D26" s="81"/>
      <c r="E26" s="82" t="s">
        <v>86</v>
      </c>
      <c r="F26" s="125"/>
      <c r="G26" s="89"/>
      <c r="H26" s="125"/>
      <c r="I26" s="89"/>
      <c r="J26" s="88"/>
      <c r="K26" s="125"/>
      <c r="L26" s="89"/>
      <c r="M26" s="79"/>
    </row>
    <row r="27" spans="1:13" ht="15.75" customHeight="1">
      <c r="A27" s="62"/>
      <c r="B27" s="80"/>
      <c r="C27" s="124" t="s">
        <v>244</v>
      </c>
      <c r="D27" s="81"/>
      <c r="E27" s="91"/>
      <c r="F27" s="123"/>
      <c r="G27" s="86"/>
      <c r="H27" s="123"/>
      <c r="I27" s="86"/>
      <c r="J27" s="85"/>
      <c r="K27" s="123"/>
      <c r="L27" s="86"/>
      <c r="M27" s="79"/>
    </row>
    <row r="28" spans="1:13" ht="15.75" customHeight="1" thickBot="1">
      <c r="A28" s="62"/>
      <c r="B28" s="80"/>
      <c r="C28" s="124" t="s">
        <v>245</v>
      </c>
      <c r="D28" s="81"/>
      <c r="E28" s="82" t="s">
        <v>86</v>
      </c>
      <c r="F28" s="126">
        <f>ROUND(F25+F27*F26,1)</f>
        <v>37.1</v>
      </c>
      <c r="G28" s="89"/>
      <c r="H28" s="126">
        <f>ROUND(H25+H27*H26,1)</f>
        <v>45.6</v>
      </c>
      <c r="I28" s="89"/>
      <c r="J28" s="90">
        <f>ROUND(J25+J27*J26,1)</f>
        <v>30.6</v>
      </c>
      <c r="K28" s="126">
        <f>ROUND(K25+K27*K26,1)</f>
        <v>53.8</v>
      </c>
      <c r="L28" s="89"/>
      <c r="M28" s="79"/>
    </row>
    <row r="29" spans="1:13" ht="15.75" customHeight="1">
      <c r="A29" s="62"/>
      <c r="B29" s="99" t="s">
        <v>246</v>
      </c>
      <c r="C29" s="127" t="s">
        <v>247</v>
      </c>
      <c r="D29" s="101"/>
      <c r="E29" s="102" t="s">
        <v>291</v>
      </c>
      <c r="F29" s="127">
        <f aca="true" t="shared" si="7" ref="F29:L29">IF(F22="","",ROUND(F22*10000/(F16*F21),2))</f>
        <v>4.04</v>
      </c>
      <c r="G29" s="109">
        <f t="shared" si="7"/>
        <v>2.03</v>
      </c>
      <c r="H29" s="127">
        <f t="shared" si="7"/>
        <v>6.48</v>
      </c>
      <c r="I29" s="109">
        <f t="shared" si="7"/>
        <v>2.73</v>
      </c>
      <c r="J29" s="109">
        <f t="shared" si="7"/>
        <v>4.59</v>
      </c>
      <c r="K29" s="127">
        <f t="shared" si="7"/>
        <v>7.12</v>
      </c>
      <c r="L29" s="110">
        <f t="shared" si="7"/>
        <v>3.89</v>
      </c>
      <c r="M29" s="79"/>
    </row>
    <row r="30" spans="1:13" ht="15.75" customHeight="1" thickBot="1">
      <c r="A30" s="62"/>
      <c r="B30" s="80"/>
      <c r="C30" s="124" t="s">
        <v>248</v>
      </c>
      <c r="D30" s="81"/>
      <c r="E30" s="133" t="s">
        <v>291</v>
      </c>
      <c r="F30" s="124">
        <f aca="true" t="shared" si="8" ref="F30:L30">IF(F24="","",ROUND(F24*10000/(F17*F21),2))</f>
      </c>
      <c r="G30" s="86">
        <f t="shared" si="8"/>
      </c>
      <c r="H30" s="124">
        <f t="shared" si="8"/>
      </c>
      <c r="I30" s="86">
        <f t="shared" si="8"/>
      </c>
      <c r="J30" s="86">
        <f t="shared" si="8"/>
      </c>
      <c r="K30" s="124">
        <f t="shared" si="8"/>
      </c>
      <c r="L30" s="86">
        <f t="shared" si="8"/>
      </c>
      <c r="M30" s="79"/>
    </row>
    <row r="31" spans="1:13" ht="15.75" customHeight="1">
      <c r="A31" s="62"/>
      <c r="B31" s="99" t="s">
        <v>249</v>
      </c>
      <c r="C31" s="127" t="s">
        <v>250</v>
      </c>
      <c r="D31" s="101"/>
      <c r="E31" s="102" t="s">
        <v>290</v>
      </c>
      <c r="F31" s="127">
        <f aca="true" t="shared" si="9" ref="F31:L31">IF(F25="","",ROUND(F25*1000/(1000*F21),3))</f>
        <v>0.17</v>
      </c>
      <c r="G31" s="109">
        <f t="shared" si="9"/>
      </c>
      <c r="H31" s="127">
        <f t="shared" si="9"/>
        <v>0.237</v>
      </c>
      <c r="I31" s="109">
        <f t="shared" si="9"/>
      </c>
      <c r="J31" s="109">
        <f t="shared" si="9"/>
        <v>0.159</v>
      </c>
      <c r="K31" s="127">
        <f t="shared" si="9"/>
        <v>0.307</v>
      </c>
      <c r="L31" s="110">
        <f t="shared" si="9"/>
      </c>
      <c r="M31" s="79"/>
    </row>
    <row r="32" spans="1:13" ht="15.75" customHeight="1" thickBot="1">
      <c r="A32" s="62"/>
      <c r="B32" s="80"/>
      <c r="C32" s="124" t="s">
        <v>251</v>
      </c>
      <c r="D32" s="81"/>
      <c r="E32" s="132" t="s">
        <v>290</v>
      </c>
      <c r="F32" s="124">
        <f aca="true" t="shared" si="10" ref="F32:L32">IF(F28="","",ROUND(F28*1000/(1000*F21),3))</f>
        <v>0.17</v>
      </c>
      <c r="G32" s="86">
        <f t="shared" si="10"/>
      </c>
      <c r="H32" s="124">
        <f t="shared" si="10"/>
        <v>0.237</v>
      </c>
      <c r="I32" s="86">
        <f t="shared" si="10"/>
      </c>
      <c r="J32" s="86">
        <f t="shared" si="10"/>
        <v>0.159</v>
      </c>
      <c r="K32" s="124">
        <f t="shared" si="10"/>
        <v>0.307</v>
      </c>
      <c r="L32" s="86">
        <f t="shared" si="10"/>
      </c>
      <c r="M32" s="79"/>
    </row>
    <row r="33" spans="1:13" ht="15.75" customHeight="1">
      <c r="A33" s="62"/>
      <c r="B33" s="99" t="s">
        <v>252</v>
      </c>
      <c r="C33" s="127" t="s">
        <v>253</v>
      </c>
      <c r="D33" s="101"/>
      <c r="E33" s="101"/>
      <c r="F33" s="128" t="str">
        <f aca="true" t="shared" si="11" ref="F33:L34">IF(F31="","",IF(F13&gt;=F31,"ＯＫ","ＯＵＴ"))</f>
        <v>ＯＫ</v>
      </c>
      <c r="G33" s="111">
        <f t="shared" si="11"/>
      </c>
      <c r="H33" s="128" t="str">
        <f t="shared" si="11"/>
        <v>ＯＫ</v>
      </c>
      <c r="I33" s="111">
        <f t="shared" si="11"/>
      </c>
      <c r="J33" s="111" t="str">
        <f t="shared" si="11"/>
        <v>ＯＫ</v>
      </c>
      <c r="K33" s="128" t="str">
        <f t="shared" si="11"/>
        <v>ＯＫ</v>
      </c>
      <c r="L33" s="112">
        <f t="shared" si="11"/>
      </c>
      <c r="M33" s="79"/>
    </row>
    <row r="34" spans="1:13" ht="15.75" customHeight="1" thickBot="1">
      <c r="A34" s="62"/>
      <c r="B34" s="80"/>
      <c r="C34" s="124" t="s">
        <v>254</v>
      </c>
      <c r="D34" s="81"/>
      <c r="E34" s="81"/>
      <c r="F34" s="129" t="str">
        <f t="shared" si="11"/>
        <v>ＯＫ</v>
      </c>
      <c r="G34" s="92">
        <f t="shared" si="11"/>
      </c>
      <c r="H34" s="129" t="str">
        <f t="shared" si="11"/>
        <v>ＯＫ</v>
      </c>
      <c r="I34" s="92">
        <f t="shared" si="11"/>
      </c>
      <c r="J34" s="92" t="str">
        <f t="shared" si="11"/>
        <v>ＯＫ</v>
      </c>
      <c r="K34" s="129" t="str">
        <f t="shared" si="11"/>
        <v>ＯＫ</v>
      </c>
      <c r="L34" s="92">
        <f t="shared" si="11"/>
      </c>
      <c r="M34" s="79"/>
    </row>
    <row r="35" spans="1:13" ht="15.75" customHeight="1">
      <c r="A35" s="62"/>
      <c r="B35" s="99" t="s">
        <v>255</v>
      </c>
      <c r="C35" s="127" t="s">
        <v>256</v>
      </c>
      <c r="D35" s="113" t="s">
        <v>257</v>
      </c>
      <c r="E35" s="102" t="s">
        <v>258</v>
      </c>
      <c r="F35" s="127">
        <f aca="true" t="shared" si="12" ref="F35:L35">IF(AND(F29="",F30=""),"",ROUND(0.71*1000/MAX(F29,F30),0))</f>
        <v>176</v>
      </c>
      <c r="G35" s="109">
        <f t="shared" si="12"/>
        <v>350</v>
      </c>
      <c r="H35" s="127">
        <f t="shared" si="12"/>
        <v>110</v>
      </c>
      <c r="I35" s="109">
        <f t="shared" si="12"/>
        <v>260</v>
      </c>
      <c r="J35" s="109">
        <f t="shared" si="12"/>
        <v>155</v>
      </c>
      <c r="K35" s="127">
        <f t="shared" si="12"/>
        <v>100</v>
      </c>
      <c r="L35" s="110">
        <f t="shared" si="12"/>
        <v>183</v>
      </c>
      <c r="M35" s="79"/>
    </row>
    <row r="36" spans="1:13" ht="15.75" customHeight="1">
      <c r="A36" s="62"/>
      <c r="B36" s="80"/>
      <c r="C36" s="124" t="s">
        <v>259</v>
      </c>
      <c r="D36" s="93" t="s">
        <v>260</v>
      </c>
      <c r="E36" s="82" t="s">
        <v>258</v>
      </c>
      <c r="F36" s="124">
        <f aca="true" t="shared" si="13" ref="F36:L36">IF(AND(F29="",F30=""),"",ROUND(0.99*1000/MAX(F29,F30),0))</f>
        <v>245</v>
      </c>
      <c r="G36" s="86">
        <f t="shared" si="13"/>
        <v>488</v>
      </c>
      <c r="H36" s="124">
        <f t="shared" si="13"/>
        <v>153</v>
      </c>
      <c r="I36" s="86">
        <f t="shared" si="13"/>
        <v>363</v>
      </c>
      <c r="J36" s="86">
        <f t="shared" si="13"/>
        <v>216</v>
      </c>
      <c r="K36" s="124">
        <f t="shared" si="13"/>
        <v>139</v>
      </c>
      <c r="L36" s="86">
        <f t="shared" si="13"/>
        <v>254</v>
      </c>
      <c r="M36" s="79"/>
    </row>
    <row r="37" spans="1:13" ht="15.75" customHeight="1">
      <c r="A37" s="62"/>
      <c r="B37" s="80"/>
      <c r="C37" s="124" t="s">
        <v>261</v>
      </c>
      <c r="D37" s="93" t="s">
        <v>262</v>
      </c>
      <c r="E37" s="82" t="s">
        <v>258</v>
      </c>
      <c r="F37" s="124">
        <f aca="true" t="shared" si="14" ref="F37:L37">IF(AND(F29="",F30=""),"",ROUND(1.27*1000/MAX(F29,F30),0))</f>
        <v>314</v>
      </c>
      <c r="G37" s="86">
        <f t="shared" si="14"/>
        <v>626</v>
      </c>
      <c r="H37" s="124">
        <f t="shared" si="14"/>
        <v>196</v>
      </c>
      <c r="I37" s="86">
        <f t="shared" si="14"/>
        <v>465</v>
      </c>
      <c r="J37" s="86">
        <f t="shared" si="14"/>
        <v>277</v>
      </c>
      <c r="K37" s="124">
        <f t="shared" si="14"/>
        <v>178</v>
      </c>
      <c r="L37" s="86">
        <f t="shared" si="14"/>
        <v>326</v>
      </c>
      <c r="M37" s="79"/>
    </row>
    <row r="38" spans="1:13" ht="15.75" customHeight="1">
      <c r="A38" s="62"/>
      <c r="B38" s="80"/>
      <c r="C38" s="124" t="s">
        <v>263</v>
      </c>
      <c r="D38" s="93" t="s">
        <v>264</v>
      </c>
      <c r="E38" s="82" t="s">
        <v>258</v>
      </c>
      <c r="F38" s="124">
        <f aca="true" t="shared" si="15" ref="F38:L38">IF(AND(F29="",F30=""),"",ROUND(1.63*1000/MAX(F29,F30),0))</f>
        <v>403</v>
      </c>
      <c r="G38" s="86">
        <f t="shared" si="15"/>
        <v>803</v>
      </c>
      <c r="H38" s="124">
        <f t="shared" si="15"/>
        <v>252</v>
      </c>
      <c r="I38" s="86">
        <f t="shared" si="15"/>
        <v>597</v>
      </c>
      <c r="J38" s="86">
        <f t="shared" si="15"/>
        <v>355</v>
      </c>
      <c r="K38" s="124">
        <f t="shared" si="15"/>
        <v>229</v>
      </c>
      <c r="L38" s="86">
        <f t="shared" si="15"/>
        <v>419</v>
      </c>
      <c r="M38" s="79"/>
    </row>
    <row r="39" spans="1:13" ht="15.75" customHeight="1">
      <c r="A39" s="62"/>
      <c r="B39" s="80"/>
      <c r="C39" s="124" t="s">
        <v>265</v>
      </c>
      <c r="D39" s="93" t="s">
        <v>266</v>
      </c>
      <c r="E39" s="82" t="s">
        <v>258</v>
      </c>
      <c r="F39" s="124">
        <f aca="true" t="shared" si="16" ref="F39:L39">IF(AND(F29="",F30=""),"",ROUND(1.99*1000/MAX(F29,F30),0))</f>
        <v>493</v>
      </c>
      <c r="G39" s="86">
        <f t="shared" si="16"/>
        <v>980</v>
      </c>
      <c r="H39" s="124">
        <f t="shared" si="16"/>
        <v>307</v>
      </c>
      <c r="I39" s="86">
        <f t="shared" si="16"/>
        <v>729</v>
      </c>
      <c r="J39" s="86">
        <f t="shared" si="16"/>
        <v>434</v>
      </c>
      <c r="K39" s="124">
        <f t="shared" si="16"/>
        <v>279</v>
      </c>
      <c r="L39" s="86">
        <f t="shared" si="16"/>
        <v>512</v>
      </c>
      <c r="M39" s="79"/>
    </row>
    <row r="40" spans="1:13" ht="15.75" customHeight="1">
      <c r="A40" s="62"/>
      <c r="B40" s="80"/>
      <c r="C40" s="124" t="s">
        <v>267</v>
      </c>
      <c r="D40" s="93" t="s">
        <v>268</v>
      </c>
      <c r="E40" s="82" t="s">
        <v>258</v>
      </c>
      <c r="F40" s="124">
        <f aca="true" t="shared" si="17" ref="F40:L40">IF(AND(F29="",F30=""),"",ROUND(2.43*1000/MAX(F29,F30),0))</f>
        <v>601</v>
      </c>
      <c r="G40" s="86">
        <f t="shared" si="17"/>
        <v>1197</v>
      </c>
      <c r="H40" s="124">
        <f t="shared" si="17"/>
        <v>375</v>
      </c>
      <c r="I40" s="86">
        <f t="shared" si="17"/>
        <v>890</v>
      </c>
      <c r="J40" s="86">
        <f t="shared" si="17"/>
        <v>529</v>
      </c>
      <c r="K40" s="124">
        <f t="shared" si="17"/>
        <v>341</v>
      </c>
      <c r="L40" s="86">
        <f t="shared" si="17"/>
        <v>625</v>
      </c>
      <c r="M40" s="79"/>
    </row>
    <row r="41" spans="1:13" ht="15.75" customHeight="1" thickBot="1">
      <c r="A41" s="62"/>
      <c r="B41" s="80"/>
      <c r="C41" s="124" t="s">
        <v>269</v>
      </c>
      <c r="D41" s="93" t="s">
        <v>270</v>
      </c>
      <c r="E41" s="82" t="s">
        <v>258</v>
      </c>
      <c r="F41" s="124">
        <f aca="true" t="shared" si="18" ref="F41:L41">IF(AND(F29="",F30=""),"",ROUND(2.87*1000/MAX(F29,F30),0))</f>
        <v>710</v>
      </c>
      <c r="G41" s="86">
        <f t="shared" si="18"/>
        <v>1414</v>
      </c>
      <c r="H41" s="124">
        <f t="shared" si="18"/>
        <v>443</v>
      </c>
      <c r="I41" s="86">
        <f t="shared" si="18"/>
        <v>1051</v>
      </c>
      <c r="J41" s="86">
        <f t="shared" si="18"/>
        <v>625</v>
      </c>
      <c r="K41" s="124">
        <f t="shared" si="18"/>
        <v>403</v>
      </c>
      <c r="L41" s="86">
        <f t="shared" si="18"/>
        <v>738</v>
      </c>
      <c r="M41" s="79"/>
    </row>
    <row r="42" spans="1:13" ht="15.75" customHeight="1" thickBot="1">
      <c r="A42" s="62"/>
      <c r="B42" s="100" t="s">
        <v>271</v>
      </c>
      <c r="C42" s="101"/>
      <c r="D42" s="101"/>
      <c r="E42" s="127" t="s">
        <v>272</v>
      </c>
      <c r="F42" s="130" t="s">
        <v>273</v>
      </c>
      <c r="G42" s="114" t="s">
        <v>273</v>
      </c>
      <c r="H42" s="130" t="s">
        <v>273</v>
      </c>
      <c r="I42" s="102" t="s">
        <v>273</v>
      </c>
      <c r="J42" s="102" t="s">
        <v>273</v>
      </c>
      <c r="K42" s="130" t="s">
        <v>273</v>
      </c>
      <c r="L42" s="115" t="s">
        <v>273</v>
      </c>
      <c r="M42" s="79"/>
    </row>
    <row r="43" spans="1:13" ht="15.75" customHeight="1" thickBot="1">
      <c r="A43" s="62"/>
      <c r="B43" s="94"/>
      <c r="C43" s="62"/>
      <c r="D43" s="62"/>
      <c r="E43" s="127" t="s">
        <v>274</v>
      </c>
      <c r="F43" s="130" t="s">
        <v>275</v>
      </c>
      <c r="G43" s="114" t="s">
        <v>275</v>
      </c>
      <c r="H43" s="130" t="s">
        <v>275</v>
      </c>
      <c r="I43" s="102" t="s">
        <v>275</v>
      </c>
      <c r="J43" s="102" t="s">
        <v>275</v>
      </c>
      <c r="K43" s="130" t="s">
        <v>275</v>
      </c>
      <c r="L43" s="115" t="s">
        <v>275</v>
      </c>
      <c r="M43" s="79"/>
    </row>
    <row r="44" spans="2:12" ht="15.75" customHeight="1" thickTop="1">
      <c r="B44" s="95"/>
      <c r="C44" s="95"/>
      <c r="D44" s="95"/>
      <c r="E44" s="95"/>
      <c r="F44" s="95"/>
      <c r="G44" s="95"/>
      <c r="H44" s="95"/>
      <c r="I44" s="95"/>
      <c r="J44" s="95"/>
      <c r="K44" s="95"/>
      <c r="L44" s="95"/>
    </row>
    <row r="45" spans="1:256" ht="15.75" customHeight="1">
      <c r="A45" s="96"/>
      <c r="B45" s="96"/>
      <c r="C45" s="96"/>
      <c r="D45" s="96"/>
      <c r="E45" s="96"/>
      <c r="F45" s="96"/>
      <c r="G45" s="96"/>
      <c r="H45" s="96"/>
      <c r="I45" s="96"/>
      <c r="J45" s="96"/>
      <c r="K45" s="96"/>
      <c r="L45" s="96"/>
      <c r="M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c r="FE45" s="96"/>
      <c r="FF45" s="96"/>
      <c r="FG45" s="96"/>
      <c r="FH45" s="96"/>
      <c r="FI45" s="96"/>
      <c r="FJ45" s="96"/>
      <c r="FK45" s="96"/>
      <c r="FL45" s="96"/>
      <c r="FM45" s="96"/>
      <c r="FN45" s="96"/>
      <c r="FO45" s="96"/>
      <c r="FP45" s="96"/>
      <c r="FQ45" s="96"/>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c r="HE45" s="96"/>
      <c r="HF45" s="96"/>
      <c r="HG45" s="96"/>
      <c r="HH45" s="96"/>
      <c r="HI45" s="96"/>
      <c r="HJ45" s="96"/>
      <c r="HK45" s="96"/>
      <c r="HL45" s="96"/>
      <c r="HM45" s="96"/>
      <c r="HN45" s="96"/>
      <c r="HO45" s="96"/>
      <c r="HP45" s="96"/>
      <c r="HQ45" s="96"/>
      <c r="HR45" s="96"/>
      <c r="HS45" s="96"/>
      <c r="HT45" s="96"/>
      <c r="HU45" s="96"/>
      <c r="HV45" s="96"/>
      <c r="HW45" s="96"/>
      <c r="HX45" s="96"/>
      <c r="HY45" s="96"/>
      <c r="HZ45" s="96"/>
      <c r="IA45" s="96"/>
      <c r="IB45" s="96"/>
      <c r="IC45" s="96"/>
      <c r="ID45" s="96"/>
      <c r="IE45" s="96"/>
      <c r="IF45" s="96"/>
      <c r="IG45" s="96"/>
      <c r="IH45" s="96"/>
      <c r="II45" s="96"/>
      <c r="IJ45" s="96"/>
      <c r="IK45" s="96"/>
      <c r="IL45" s="96"/>
      <c r="IM45" s="96"/>
      <c r="IN45" s="96"/>
      <c r="IO45" s="96"/>
      <c r="IP45" s="96"/>
      <c r="IQ45" s="96"/>
      <c r="IR45" s="96"/>
      <c r="IS45" s="96"/>
      <c r="IT45" s="96"/>
      <c r="IU45" s="96"/>
      <c r="IV45" s="96"/>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row r="4784" ht="15.75" customHeight="1"/>
    <row r="4785" ht="15.75" customHeight="1"/>
    <row r="4786" ht="15.75" customHeight="1"/>
    <row r="4787" ht="15.75" customHeight="1"/>
    <row r="4788" ht="15.75" customHeight="1"/>
    <row r="4789" ht="15.75" customHeight="1"/>
    <row r="4790" ht="15.75" customHeight="1"/>
    <row r="4791" ht="15.75" customHeight="1"/>
    <row r="4792" ht="15.75" customHeight="1"/>
    <row r="4793" ht="15.75" customHeight="1"/>
    <row r="4794" ht="15.75" customHeight="1"/>
    <row r="4795" ht="15.75" customHeight="1"/>
    <row r="4796" ht="15.75" customHeight="1"/>
    <row r="4797" ht="15.75" customHeight="1"/>
    <row r="4798" ht="15.75" customHeight="1"/>
    <row r="4799" ht="15.75" customHeight="1"/>
    <row r="4800" ht="15.75" customHeight="1"/>
    <row r="4801" ht="15.75" customHeight="1"/>
    <row r="4802" ht="15.75" customHeight="1"/>
    <row r="4803" ht="15.75" customHeight="1"/>
    <row r="4804" ht="15.75" customHeight="1"/>
    <row r="4805" ht="15.75" customHeight="1"/>
    <row r="4806" ht="15.75" customHeight="1"/>
    <row r="4807" ht="15.75" customHeight="1"/>
    <row r="4808" ht="15.75" customHeight="1"/>
    <row r="4809" ht="15.75" customHeight="1"/>
    <row r="4810" ht="15.75" customHeight="1"/>
    <row r="4811" ht="15.75" customHeight="1"/>
    <row r="4812" ht="15.75" customHeight="1"/>
    <row r="4813" ht="15.75" customHeight="1"/>
    <row r="4814" ht="15.75" customHeight="1"/>
    <row r="4815" ht="15.75" customHeight="1"/>
    <row r="4816" ht="15.75" customHeight="1"/>
    <row r="4817" ht="15.75" customHeight="1"/>
    <row r="4818" ht="15.75" customHeight="1"/>
    <row r="4819" ht="15.75" customHeight="1"/>
    <row r="4820" ht="15.75" customHeight="1"/>
    <row r="4821" ht="15.75" customHeight="1"/>
    <row r="4822" ht="15.75" customHeight="1"/>
    <row r="4823" ht="15.75" customHeight="1"/>
    <row r="4824" ht="15.75" customHeight="1"/>
    <row r="4825" ht="15.75" customHeight="1"/>
    <row r="4826" ht="15.75" customHeight="1"/>
    <row r="4827" ht="15.75" customHeight="1"/>
    <row r="4828" ht="15.75" customHeight="1"/>
    <row r="4829" ht="15.75" customHeight="1"/>
    <row r="4830" ht="15.75" customHeight="1"/>
    <row r="4831" ht="15.75" customHeight="1"/>
    <row r="4832" ht="15.75" customHeight="1"/>
    <row r="4833" ht="15.75" customHeight="1"/>
    <row r="4834" ht="15.75" customHeight="1"/>
    <row r="4835" ht="15.75" customHeight="1"/>
    <row r="4836" ht="15.75" customHeight="1"/>
    <row r="4837" ht="15.75" customHeight="1"/>
    <row r="4838" ht="15.75" customHeight="1"/>
    <row r="4839" ht="15.75" customHeight="1"/>
    <row r="4840" ht="15.75" customHeight="1"/>
    <row r="4841" ht="15.75" customHeight="1"/>
    <row r="4842" ht="15.75" customHeight="1"/>
    <row r="4843" ht="15.75" customHeight="1"/>
    <row r="4844" ht="15.75" customHeight="1"/>
    <row r="4845" ht="15.75" customHeight="1"/>
    <row r="4846" ht="15.75" customHeight="1"/>
    <row r="4847" ht="15.75" customHeight="1"/>
    <row r="4848" ht="15.75" customHeight="1"/>
    <row r="4849" ht="15.75" customHeight="1"/>
    <row r="4850" ht="15.75" customHeight="1"/>
    <row r="4851" ht="15.75" customHeight="1"/>
    <row r="4852" ht="15.75" customHeight="1"/>
    <row r="4853" ht="15.75" customHeight="1"/>
    <row r="4854" ht="15.75" customHeight="1"/>
    <row r="4855" ht="15.75" customHeight="1"/>
    <row r="4856" ht="15.75" customHeight="1"/>
    <row r="4857" ht="15.75" customHeight="1"/>
    <row r="4858" ht="15.75" customHeight="1"/>
    <row r="4859" ht="15.75" customHeight="1"/>
    <row r="4860" ht="15.75" customHeight="1"/>
    <row r="4861" ht="15.75" customHeight="1"/>
    <row r="4862" ht="15.75" customHeight="1"/>
    <row r="4863" ht="15.75" customHeight="1"/>
    <row r="4864" ht="15.75" customHeight="1"/>
    <row r="4865" ht="15.75" customHeight="1"/>
    <row r="4866" ht="15.75" customHeight="1"/>
    <row r="4867" ht="15.75" customHeight="1"/>
    <row r="4868" ht="15.75" customHeight="1"/>
    <row r="4869" ht="15.75" customHeight="1"/>
    <row r="4870" ht="15.75" customHeight="1"/>
    <row r="4871" ht="15.75" customHeight="1"/>
    <row r="4872" ht="15.75" customHeight="1"/>
    <row r="4873" ht="15.75" customHeight="1"/>
    <row r="4874" ht="15.75" customHeight="1"/>
    <row r="4875" ht="15.75" customHeight="1"/>
    <row r="4876" ht="15.75" customHeight="1"/>
    <row r="4877" ht="15.75" customHeight="1"/>
    <row r="4878" ht="15.75" customHeight="1"/>
    <row r="4879" ht="15.75" customHeight="1"/>
    <row r="4880" ht="15.75" customHeight="1"/>
    <row r="4881" ht="15.75" customHeight="1"/>
    <row r="4882" ht="15.75" customHeight="1"/>
    <row r="4883" ht="15.75" customHeight="1"/>
    <row r="4884" ht="15.75" customHeight="1"/>
    <row r="4885" ht="15.75" customHeight="1"/>
    <row r="4886" ht="15.75" customHeight="1"/>
    <row r="4887" ht="15.75" customHeight="1"/>
    <row r="4888" ht="15.75" customHeight="1"/>
    <row r="4889" ht="15.75" customHeight="1"/>
    <row r="4890" ht="15.75" customHeight="1"/>
    <row r="4891" ht="15.75" customHeight="1"/>
    <row r="4892" ht="15.75" customHeight="1"/>
    <row r="4893" ht="15.75" customHeight="1"/>
    <row r="4894" ht="15.75" customHeight="1"/>
    <row r="4895" ht="15.75" customHeight="1"/>
    <row r="4896" ht="15.75" customHeight="1"/>
    <row r="4897" ht="15.75" customHeight="1"/>
    <row r="4898" ht="15.75" customHeight="1"/>
    <row r="4899" ht="15.75" customHeight="1"/>
    <row r="4900" ht="15.75" customHeight="1"/>
    <row r="4901" ht="15.75" customHeight="1"/>
    <row r="4902" ht="15.75" customHeight="1"/>
    <row r="4903" ht="15.75" customHeight="1"/>
    <row r="4904" ht="15.75" customHeight="1"/>
    <row r="4905" ht="15.75" customHeight="1"/>
    <row r="4906" ht="15.75" customHeight="1"/>
    <row r="4907" ht="15.75" customHeight="1"/>
    <row r="4908" ht="15.75" customHeight="1"/>
    <row r="4909" ht="15.75" customHeight="1"/>
    <row r="4910" ht="15.75" customHeight="1"/>
    <row r="4911" ht="15.75" customHeight="1"/>
    <row r="4912" ht="15.75" customHeight="1"/>
    <row r="4913" ht="15.75" customHeight="1"/>
    <row r="4914" ht="15.75" customHeight="1"/>
    <row r="4915" ht="15.75" customHeight="1"/>
    <row r="4916" ht="15.75" customHeight="1"/>
    <row r="4917" ht="15.75" customHeight="1"/>
    <row r="4918" ht="15.75" customHeight="1"/>
    <row r="4919" ht="15.75" customHeight="1"/>
    <row r="4920" ht="15.75" customHeight="1"/>
    <row r="4921" ht="15.75" customHeight="1"/>
    <row r="4922" ht="15.75" customHeight="1"/>
    <row r="4923" ht="15.75" customHeight="1"/>
    <row r="4924" ht="15.75" customHeight="1"/>
    <row r="4925" ht="15.75" customHeight="1"/>
    <row r="4926" ht="15.75" customHeight="1"/>
    <row r="4927" ht="15.75" customHeight="1"/>
    <row r="4928" ht="15.75" customHeight="1"/>
    <row r="4929" ht="15.75" customHeight="1"/>
    <row r="4930" ht="15.75" customHeight="1"/>
    <row r="4931" ht="15.75" customHeight="1"/>
    <row r="4932" ht="15.75" customHeight="1"/>
    <row r="4933" ht="15.75" customHeight="1"/>
    <row r="4934" ht="15.75" customHeight="1"/>
    <row r="4935" ht="15.75" customHeight="1"/>
    <row r="4936" ht="15.75" customHeight="1"/>
    <row r="4937" ht="15.75" customHeight="1"/>
    <row r="4938" ht="15.75" customHeight="1"/>
    <row r="4939" ht="15.75" customHeight="1"/>
    <row r="4940" ht="15.75" customHeight="1"/>
    <row r="4941" ht="15.75" customHeight="1"/>
    <row r="4942" ht="15.75" customHeight="1"/>
    <row r="4943" ht="15.75" customHeight="1"/>
    <row r="4944" ht="15.75" customHeight="1"/>
    <row r="4945" ht="15.75" customHeight="1"/>
    <row r="4946" ht="15.75" customHeight="1"/>
    <row r="4947" ht="15.75" customHeight="1"/>
    <row r="4948" ht="15.75" customHeight="1"/>
    <row r="4949" ht="15.75" customHeight="1"/>
    <row r="4950" ht="15.75" customHeight="1"/>
    <row r="4951" ht="15.75" customHeight="1"/>
    <row r="4952" ht="15.75" customHeight="1"/>
    <row r="4953" ht="15.75" customHeight="1"/>
    <row r="4954" ht="15.75" customHeight="1"/>
    <row r="4955" ht="15.75" customHeight="1"/>
    <row r="4956" ht="15.75" customHeight="1"/>
    <row r="4957" ht="15.75" customHeight="1"/>
    <row r="4958" ht="15.75" customHeight="1"/>
    <row r="4959" ht="15.75" customHeight="1"/>
    <row r="4960" ht="15.75" customHeight="1"/>
    <row r="4961" ht="15.75" customHeight="1"/>
    <row r="4962" ht="15.75" customHeight="1"/>
    <row r="4963" ht="15.75" customHeight="1"/>
    <row r="4964" ht="15.75" customHeight="1"/>
    <row r="4965" ht="15.75" customHeight="1"/>
    <row r="4966" ht="15.75" customHeight="1"/>
    <row r="4967" ht="15.75" customHeight="1"/>
    <row r="4968" ht="15.75" customHeight="1"/>
    <row r="4969" ht="15.75" customHeight="1"/>
    <row r="4970" ht="15.75" customHeight="1"/>
    <row r="4971" ht="15.75" customHeight="1"/>
    <row r="4972" ht="15.75" customHeight="1"/>
    <row r="4973" ht="15.75" customHeight="1"/>
    <row r="4974" ht="15.75" customHeight="1"/>
    <row r="4975" ht="15.75" customHeight="1"/>
    <row r="4976" ht="15.75" customHeight="1"/>
    <row r="4977" ht="15.75" customHeight="1"/>
    <row r="4978" ht="15.75" customHeight="1"/>
    <row r="4979" ht="15.75" customHeight="1"/>
    <row r="4980" ht="15.75" customHeight="1"/>
    <row r="4981" ht="15.75" customHeight="1"/>
    <row r="4982" ht="15.75" customHeight="1"/>
    <row r="4983" ht="15.75" customHeight="1"/>
    <row r="4984" ht="15.75" customHeight="1"/>
    <row r="4985" ht="15.75" customHeight="1"/>
    <row r="4986" ht="15.75" customHeight="1"/>
    <row r="4987" ht="15.75" customHeight="1"/>
    <row r="4988" ht="15.75" customHeight="1"/>
    <row r="4989" ht="15.75" customHeight="1"/>
    <row r="4990" ht="15.75" customHeight="1"/>
    <row r="4991" ht="15.75" customHeight="1"/>
    <row r="4992" ht="15.75" customHeight="1"/>
    <row r="4993" ht="15.75" customHeight="1"/>
    <row r="4994" ht="15.75" customHeight="1"/>
    <row r="4995" ht="15.75" customHeight="1"/>
    <row r="4996" ht="15.75" customHeight="1"/>
    <row r="4997" ht="15.75" customHeight="1"/>
    <row r="4998" ht="15.75" customHeight="1"/>
    <row r="4999" ht="15.75" customHeight="1"/>
    <row r="5000" ht="15.75" customHeight="1"/>
    <row r="5001" ht="15.75" customHeight="1"/>
    <row r="5002" ht="15.75" customHeight="1"/>
    <row r="5003" ht="15.75" customHeight="1"/>
    <row r="5004" ht="15.75" customHeight="1"/>
    <row r="5005" ht="15.75" customHeight="1"/>
    <row r="5006" ht="15.75" customHeight="1"/>
    <row r="5007" ht="15.75" customHeight="1"/>
    <row r="5008" ht="15.75" customHeight="1"/>
    <row r="5009" ht="15.75" customHeight="1"/>
    <row r="5010" ht="15.75" customHeight="1"/>
    <row r="5011" ht="15.75" customHeight="1"/>
    <row r="5012" ht="15.75" customHeight="1"/>
    <row r="5013" ht="15.75" customHeight="1"/>
    <row r="5014" ht="15.75" customHeight="1"/>
    <row r="5015" ht="15.75" customHeight="1"/>
    <row r="5016" ht="15.75" customHeight="1"/>
    <row r="5017" ht="15.75" customHeight="1"/>
    <row r="5018" ht="15.75" customHeight="1"/>
    <row r="5019" ht="15.75" customHeight="1"/>
    <row r="5020" ht="15.75" customHeight="1"/>
    <row r="5021" ht="15.75" customHeight="1"/>
    <row r="5022" ht="15.75" customHeight="1"/>
    <row r="5023" ht="15.75" customHeight="1"/>
    <row r="5024" ht="15.75" customHeight="1"/>
    <row r="5025" ht="15.75" customHeight="1"/>
    <row r="5026" ht="15.75" customHeight="1"/>
    <row r="5027" ht="15.75" customHeight="1"/>
    <row r="5028" ht="15.75" customHeight="1"/>
    <row r="5029" ht="15.75" customHeight="1"/>
    <row r="5030" ht="15.75" customHeight="1"/>
    <row r="5031" ht="15.75" customHeight="1"/>
    <row r="5032" ht="15.75" customHeight="1"/>
    <row r="5033" ht="15.75" customHeight="1"/>
    <row r="5034" ht="15.75" customHeight="1"/>
    <row r="5035" ht="15.75" customHeight="1"/>
    <row r="5036" ht="15.75" customHeight="1"/>
    <row r="5037" ht="15.75" customHeight="1"/>
    <row r="5038" ht="15.75" customHeight="1"/>
    <row r="5039" ht="15.75" customHeight="1"/>
    <row r="5040" ht="15.75" customHeight="1"/>
    <row r="5041" ht="15.75" customHeight="1"/>
    <row r="5042" ht="15.75" customHeight="1"/>
    <row r="5043" ht="15.75" customHeight="1"/>
    <row r="5044" ht="15.75" customHeight="1"/>
    <row r="5045" ht="15.75" customHeight="1"/>
    <row r="5046" ht="15.75" customHeight="1"/>
    <row r="5047" ht="15.75" customHeight="1"/>
    <row r="5048" ht="15.75" customHeight="1"/>
    <row r="5049" ht="15.75" customHeight="1"/>
    <row r="5050" ht="15.75" customHeight="1"/>
    <row r="5051" ht="15.75" customHeight="1"/>
    <row r="5052" ht="15.75" customHeight="1"/>
    <row r="5053" ht="15.75" customHeight="1"/>
    <row r="5054" ht="15.75" customHeight="1"/>
    <row r="5055" ht="15.75" customHeight="1"/>
    <row r="5056" ht="15.75" customHeight="1"/>
    <row r="5057" ht="15.75" customHeight="1"/>
    <row r="5058" ht="15.75" customHeight="1"/>
    <row r="5059" ht="15.75" customHeight="1"/>
    <row r="5060" ht="15.75" customHeight="1"/>
    <row r="5061" ht="15.75" customHeight="1"/>
    <row r="5062" ht="15.75" customHeight="1"/>
    <row r="5063" ht="15.75" customHeight="1"/>
    <row r="5064" ht="15.75" customHeight="1"/>
    <row r="5065" ht="15.75" customHeight="1"/>
    <row r="5066" ht="15.75" customHeight="1"/>
    <row r="5067" ht="15.75" customHeight="1"/>
    <row r="5068" ht="15.75" customHeight="1"/>
    <row r="5069" ht="15.75" customHeight="1"/>
    <row r="5070" ht="15.75" customHeight="1"/>
    <row r="5071" ht="15.75" customHeight="1"/>
    <row r="5072" ht="15.75" customHeight="1"/>
    <row r="5073" ht="15.75" customHeight="1"/>
    <row r="5074" ht="15.75" customHeight="1"/>
    <row r="5075" ht="15.75" customHeight="1"/>
    <row r="5076" ht="15.75" customHeight="1"/>
    <row r="5077" ht="15.75" customHeight="1"/>
    <row r="5078" ht="15.75" customHeight="1"/>
    <row r="5079" ht="15.75" customHeight="1"/>
    <row r="5080" ht="15.75" customHeight="1"/>
    <row r="5081" ht="15.75" customHeight="1"/>
    <row r="5082" ht="15.75" customHeight="1"/>
    <row r="5083" ht="15.75" customHeight="1"/>
    <row r="5084" ht="15.75" customHeight="1"/>
    <row r="5085" ht="15.75" customHeight="1"/>
    <row r="5086" ht="15.75" customHeight="1"/>
    <row r="5087" ht="15.75" customHeight="1"/>
    <row r="5088" ht="15.75" customHeight="1"/>
    <row r="5089" ht="15.75" customHeight="1"/>
    <row r="5090" ht="15.75" customHeight="1"/>
    <row r="5091" ht="15.75" customHeight="1"/>
    <row r="5092" ht="15.75" customHeight="1"/>
    <row r="5093" ht="15.75" customHeight="1"/>
    <row r="5094" ht="15.75" customHeight="1"/>
    <row r="5095" ht="15.75" customHeight="1"/>
    <row r="5096" ht="15.75" customHeight="1"/>
    <row r="5097" ht="15.75" customHeight="1"/>
    <row r="5098" ht="15.75" customHeight="1"/>
    <row r="5099" ht="15.75" customHeight="1"/>
    <row r="5100" ht="15.75" customHeight="1"/>
    <row r="5101" ht="15.75" customHeight="1"/>
    <row r="5102" ht="15.75" customHeight="1"/>
    <row r="5103" ht="15.75" customHeight="1"/>
    <row r="5104" ht="15.75" customHeight="1"/>
    <row r="5105" ht="15.75" customHeight="1"/>
    <row r="5106" ht="15.75" customHeight="1"/>
    <row r="5107" ht="15.75" customHeight="1"/>
    <row r="5108" ht="15.75" customHeight="1"/>
    <row r="5109" ht="15.75" customHeight="1"/>
    <row r="5110" ht="15.75" customHeight="1"/>
    <row r="5111" ht="15.75" customHeight="1"/>
    <row r="5112" ht="15.75" customHeight="1"/>
    <row r="5113" ht="15.75" customHeight="1"/>
    <row r="5114" ht="15.75" customHeight="1"/>
    <row r="5115" ht="15.75" customHeight="1"/>
    <row r="5116" ht="15.75" customHeight="1"/>
    <row r="5117" ht="15.75" customHeight="1"/>
    <row r="5118" ht="15.75" customHeight="1"/>
    <row r="5119" ht="15.75" customHeight="1"/>
    <row r="5120" ht="15.75" customHeight="1"/>
    <row r="5121" ht="15.75" customHeight="1"/>
    <row r="5122" ht="15.75" customHeight="1"/>
    <row r="5123" ht="15.75" customHeight="1"/>
    <row r="5124" ht="15.75" customHeight="1"/>
    <row r="5125" ht="15.75" customHeight="1"/>
    <row r="5126" ht="15.75" customHeight="1"/>
    <row r="5127" ht="15.75" customHeight="1"/>
    <row r="5128" ht="15.75" customHeight="1"/>
    <row r="5129" ht="15.75" customHeight="1"/>
    <row r="5130" ht="15.75" customHeight="1"/>
    <row r="5131" ht="15.75" customHeight="1"/>
    <row r="5132" ht="15.75" customHeight="1"/>
    <row r="5133" ht="15.75" customHeight="1"/>
    <row r="5134" ht="15.75" customHeight="1"/>
    <row r="5135" ht="15.75" customHeight="1"/>
    <row r="5136" ht="15.75" customHeight="1"/>
    <row r="5137" ht="15.75" customHeight="1"/>
    <row r="5138" ht="15.75" customHeight="1"/>
    <row r="5139" ht="15.75" customHeight="1"/>
    <row r="5140" ht="15.75" customHeight="1"/>
    <row r="5141" ht="15.75" customHeight="1"/>
    <row r="5142" ht="15.75" customHeight="1"/>
    <row r="5143" ht="15.75" customHeight="1"/>
    <row r="5144" ht="15.75" customHeight="1"/>
    <row r="5145" ht="15.75" customHeight="1"/>
    <row r="5146" ht="15.75" customHeight="1"/>
    <row r="5147" ht="15.75" customHeight="1"/>
    <row r="5148" ht="15.75" customHeight="1"/>
    <row r="5149" ht="15.75" customHeight="1"/>
    <row r="5150" ht="15.75" customHeight="1"/>
    <row r="5151" ht="15.75" customHeight="1"/>
    <row r="5152" ht="15.75" customHeight="1"/>
    <row r="5153" ht="15.75" customHeight="1"/>
    <row r="5154" ht="15.75" customHeight="1"/>
    <row r="5155" ht="15.75" customHeight="1"/>
    <row r="5156" ht="15.75" customHeight="1"/>
    <row r="5157" ht="15.75" customHeight="1"/>
    <row r="5158" ht="15.75" customHeight="1"/>
    <row r="5159" ht="15.75" customHeight="1"/>
    <row r="5160" ht="15.75" customHeight="1"/>
    <row r="5161" ht="15.75" customHeight="1"/>
    <row r="5162" ht="15.75" customHeight="1"/>
    <row r="5163" ht="15.75" customHeight="1"/>
    <row r="5164" ht="15.75" customHeight="1"/>
    <row r="5165" ht="15.75" customHeight="1"/>
    <row r="5166" ht="15.75" customHeight="1"/>
    <row r="5167" ht="15.75" customHeight="1"/>
    <row r="5168" ht="15.75" customHeight="1"/>
    <row r="5169" ht="15.75" customHeight="1"/>
    <row r="5170" ht="15.75" customHeight="1"/>
    <row r="5171" ht="15.75" customHeight="1"/>
    <row r="5172" ht="15.75" customHeight="1"/>
    <row r="5173" ht="15.75" customHeight="1"/>
    <row r="5174" ht="15.75" customHeight="1"/>
    <row r="5175" ht="15.75" customHeight="1"/>
    <row r="5176" ht="15.75" customHeight="1"/>
    <row r="5177" ht="15.75" customHeight="1"/>
    <row r="5178" ht="15.75" customHeight="1"/>
    <row r="5179" ht="15.75" customHeight="1"/>
    <row r="5180" ht="15.75" customHeight="1"/>
    <row r="5181" ht="15.75" customHeight="1"/>
    <row r="5182" ht="15.75" customHeight="1"/>
    <row r="5183" ht="15.75" customHeight="1"/>
    <row r="5184" ht="15.75" customHeight="1"/>
    <row r="5185" ht="15.75" customHeight="1"/>
    <row r="5186" ht="15.75" customHeight="1"/>
    <row r="5187" ht="15.75" customHeight="1"/>
    <row r="5188" ht="15.75" customHeight="1"/>
    <row r="5189" ht="15.75" customHeight="1"/>
    <row r="5190" ht="15.75" customHeight="1"/>
    <row r="5191" ht="15.75" customHeight="1"/>
    <row r="5192" ht="15.75" customHeight="1"/>
    <row r="5193" ht="15.75" customHeight="1"/>
    <row r="5194" ht="15.75" customHeight="1"/>
    <row r="5195" ht="15.75" customHeight="1"/>
    <row r="5196" ht="15.75" customHeight="1"/>
    <row r="5197" ht="15.75" customHeight="1"/>
    <row r="5198" ht="15.75" customHeight="1"/>
    <row r="5199" ht="15.75" customHeight="1"/>
    <row r="5200" ht="15.75" customHeight="1"/>
    <row r="5201" ht="15.75" customHeight="1"/>
    <row r="5202" ht="15.75" customHeight="1"/>
    <row r="5203" ht="15.75" customHeight="1"/>
    <row r="5204" ht="15.75" customHeight="1"/>
    <row r="5205" ht="15.75" customHeight="1"/>
    <row r="5206" ht="15.75" customHeight="1"/>
    <row r="5207" ht="15.75" customHeight="1"/>
    <row r="5208" ht="15.75" customHeight="1"/>
    <row r="5209" ht="15.75" customHeight="1"/>
    <row r="5210" ht="15.75" customHeight="1"/>
    <row r="5211" ht="15.75" customHeight="1"/>
    <row r="5212" ht="15.75" customHeight="1"/>
    <row r="5213" ht="15.75" customHeight="1"/>
    <row r="5214" ht="15.75" customHeight="1"/>
    <row r="5215" ht="15.75" customHeight="1"/>
    <row r="5216" ht="15.75" customHeight="1"/>
    <row r="5217" ht="15.75" customHeight="1"/>
    <row r="5218" ht="15.75" customHeight="1"/>
    <row r="5219" ht="15.75" customHeight="1"/>
    <row r="5220" ht="15.75" customHeight="1"/>
    <row r="5221" ht="15.75" customHeight="1"/>
    <row r="5222" ht="15.75" customHeight="1"/>
    <row r="5223" ht="15.75" customHeight="1"/>
    <row r="5224" ht="15.75" customHeight="1"/>
    <row r="5225" ht="15.75" customHeight="1"/>
    <row r="5226" ht="15.75" customHeight="1"/>
    <row r="5227" ht="15.75" customHeight="1"/>
    <row r="5228" ht="15.75" customHeight="1"/>
    <row r="5229" ht="15.75" customHeight="1"/>
    <row r="5230" ht="15.75" customHeight="1"/>
    <row r="5231" ht="15.75" customHeight="1"/>
    <row r="5232" ht="15.75" customHeight="1"/>
    <row r="5233" ht="15.75" customHeight="1"/>
    <row r="5234" ht="15.75" customHeight="1"/>
    <row r="5235" ht="15.75" customHeight="1"/>
    <row r="5236" ht="15.75" customHeight="1"/>
    <row r="5237" ht="15.75" customHeight="1"/>
    <row r="5238" ht="15.75" customHeight="1"/>
    <row r="5239" ht="15.75" customHeight="1"/>
    <row r="5240" ht="15.75" customHeight="1"/>
    <row r="5241" ht="15.75" customHeight="1"/>
    <row r="5242" ht="15.75" customHeight="1"/>
    <row r="5243" ht="15.75" customHeight="1"/>
    <row r="5244" ht="15.75" customHeight="1"/>
    <row r="5245" ht="15.75" customHeight="1"/>
    <row r="5246" ht="15.75" customHeight="1"/>
    <row r="5247" ht="15.75" customHeight="1"/>
    <row r="5248" ht="15.75" customHeight="1"/>
    <row r="5249" ht="15.75" customHeight="1"/>
    <row r="5250" ht="15.75" customHeight="1"/>
    <row r="5251" ht="15.75" customHeight="1"/>
    <row r="5252" ht="15.75" customHeight="1"/>
    <row r="5253" ht="15.75" customHeight="1"/>
    <row r="5254" ht="15.75" customHeight="1"/>
    <row r="5255" ht="15.75" customHeight="1"/>
    <row r="5256" ht="15.75" customHeight="1"/>
    <row r="5257" ht="15.75" customHeight="1"/>
    <row r="5258" ht="15.75" customHeight="1"/>
    <row r="5259" ht="15.75" customHeight="1"/>
    <row r="5260" ht="15.75" customHeight="1"/>
    <row r="5261" ht="15.75" customHeight="1"/>
    <row r="5262" ht="15.75" customHeight="1"/>
    <row r="5263" ht="15.75" customHeight="1"/>
    <row r="5264" ht="15.75" customHeight="1"/>
    <row r="5265" ht="15.75" customHeight="1"/>
    <row r="5266" ht="15.75" customHeight="1"/>
    <row r="5267" ht="15.75" customHeight="1"/>
    <row r="5268" ht="15.75" customHeight="1"/>
    <row r="5269" ht="15.75" customHeight="1"/>
    <row r="5270" ht="15.75" customHeight="1"/>
    <row r="5271" ht="15.75" customHeight="1"/>
    <row r="5272" ht="15.75" customHeight="1"/>
    <row r="5273" ht="15.75" customHeight="1"/>
    <row r="5274" ht="15.75" customHeight="1"/>
    <row r="5275" ht="15.75" customHeight="1"/>
    <row r="5276" ht="15.75" customHeight="1"/>
    <row r="5277" ht="15.75" customHeight="1"/>
    <row r="5278" ht="15.75" customHeight="1"/>
    <row r="5279" ht="15.75" customHeight="1"/>
    <row r="5280" ht="15.75" customHeight="1"/>
    <row r="5281" ht="15.75" customHeight="1"/>
    <row r="5282" ht="15.75" customHeight="1"/>
    <row r="5283" ht="15.75" customHeight="1"/>
    <row r="5284" ht="15.75" customHeight="1"/>
    <row r="5285" ht="15.75" customHeight="1"/>
    <row r="5286" ht="15.75" customHeight="1"/>
    <row r="5287" ht="15.75" customHeight="1"/>
    <row r="5288" ht="15.75" customHeight="1"/>
    <row r="5289" ht="15.75" customHeight="1"/>
    <row r="5290" ht="15.75" customHeight="1"/>
    <row r="5291" ht="15.75" customHeight="1"/>
    <row r="5292" ht="15.75" customHeight="1"/>
    <row r="5293" ht="15.75" customHeight="1"/>
    <row r="5294" ht="15.75" customHeight="1"/>
    <row r="5295" ht="15.75" customHeight="1"/>
    <row r="5296" ht="15.75" customHeight="1"/>
    <row r="5297" ht="15.75" customHeight="1"/>
    <row r="5298" ht="15.75" customHeight="1"/>
    <row r="5299" ht="15.75" customHeight="1"/>
    <row r="5300" ht="15.75" customHeight="1"/>
    <row r="5301" ht="15.75" customHeight="1"/>
    <row r="5302" ht="15.75" customHeight="1"/>
    <row r="5303" ht="15.75" customHeight="1"/>
    <row r="5304" ht="15.75" customHeight="1"/>
    <row r="5305" ht="15.75" customHeight="1"/>
    <row r="5306" ht="15.75" customHeight="1"/>
    <row r="5307" ht="15.75" customHeight="1"/>
    <row r="5308" ht="15.75" customHeight="1"/>
    <row r="5309" ht="15.75" customHeight="1"/>
    <row r="5310" ht="15.75" customHeight="1"/>
    <row r="5311" ht="15.75" customHeight="1"/>
    <row r="5312" ht="15.75" customHeight="1"/>
    <row r="5313" ht="15.75" customHeight="1"/>
    <row r="5314" ht="15.75" customHeight="1"/>
    <row r="5315" ht="15.75" customHeight="1"/>
    <row r="5316" ht="15.75" customHeight="1"/>
    <row r="5317" ht="15.75" customHeight="1"/>
    <row r="5318" ht="15.75" customHeight="1"/>
    <row r="5319" ht="15.75" customHeight="1"/>
    <row r="5320" ht="15.75" customHeight="1"/>
    <row r="5321" ht="15.75" customHeight="1"/>
    <row r="5322" ht="15.75" customHeight="1"/>
    <row r="5323" ht="15.75" customHeight="1"/>
    <row r="5324" ht="15.75" customHeight="1"/>
    <row r="5325" ht="15.75" customHeight="1"/>
    <row r="5326" ht="15.75" customHeight="1"/>
    <row r="5327" ht="15.75" customHeight="1"/>
    <row r="5328" ht="15.75" customHeight="1"/>
    <row r="5329" ht="15.75" customHeight="1"/>
    <row r="5330" ht="15.75" customHeight="1"/>
    <row r="5331" ht="15.75" customHeight="1"/>
    <row r="5332" ht="15.75" customHeight="1"/>
    <row r="5333" ht="15.75" customHeight="1"/>
    <row r="5334" ht="15.75" customHeight="1"/>
    <row r="5335" ht="15.75" customHeight="1"/>
    <row r="5336" ht="15.75" customHeight="1"/>
    <row r="5337" ht="15.75" customHeight="1"/>
    <row r="5338" ht="15.75" customHeight="1"/>
    <row r="5339" ht="15.75" customHeight="1"/>
    <row r="5340" ht="15.75" customHeight="1"/>
    <row r="5341" ht="15.75" customHeight="1"/>
    <row r="5342" ht="15.75" customHeight="1"/>
    <row r="5343" ht="15.75" customHeight="1"/>
    <row r="5344" ht="15.75" customHeight="1"/>
    <row r="5345" ht="15.75" customHeight="1"/>
    <row r="5346" ht="15.75" customHeight="1"/>
    <row r="5347" ht="15.75" customHeight="1"/>
    <row r="5348" ht="15.75" customHeight="1"/>
    <row r="5349" ht="15.75" customHeight="1"/>
    <row r="5350" ht="15.75" customHeight="1"/>
    <row r="5351" ht="15.75" customHeight="1"/>
    <row r="5352" ht="15.75" customHeight="1"/>
    <row r="5353" ht="15.75" customHeight="1"/>
    <row r="5354" ht="15.75" customHeight="1"/>
    <row r="5355" ht="15.75" customHeight="1"/>
    <row r="5356" ht="15.75" customHeight="1"/>
    <row r="5357" ht="15.75" customHeight="1"/>
    <row r="5358" ht="15.75" customHeight="1"/>
    <row r="5359" ht="15.75" customHeight="1"/>
    <row r="5360" ht="15.75" customHeight="1"/>
    <row r="5361" ht="15.75" customHeight="1"/>
    <row r="5362" ht="15.75" customHeight="1"/>
    <row r="5363" ht="15.75" customHeight="1"/>
    <row r="5364" ht="15.75" customHeight="1"/>
    <row r="5365" ht="15.75" customHeight="1"/>
    <row r="5366" ht="15.75" customHeight="1"/>
    <row r="5367" ht="15.75" customHeight="1"/>
    <row r="5368" ht="15.75" customHeight="1"/>
    <row r="5369" ht="15.75" customHeight="1"/>
    <row r="5370" ht="15.75" customHeight="1"/>
    <row r="5371" ht="15.75" customHeight="1"/>
    <row r="5372" ht="15.75" customHeight="1"/>
    <row r="5373" ht="15.75" customHeight="1"/>
    <row r="5374" ht="15.75" customHeight="1"/>
    <row r="5375" ht="15.75" customHeight="1"/>
    <row r="5376" ht="15.75" customHeight="1"/>
    <row r="5377" ht="15.75" customHeight="1"/>
    <row r="5378" ht="15.75" customHeight="1"/>
    <row r="5379" ht="15.75" customHeight="1"/>
    <row r="5380" ht="15.75" customHeight="1"/>
    <row r="5381" ht="15.75" customHeight="1"/>
    <row r="5382" ht="15.75" customHeight="1"/>
    <row r="5383" ht="15.75" customHeight="1"/>
    <row r="5384" ht="15.75" customHeight="1"/>
    <row r="5385" ht="15.75" customHeight="1"/>
    <row r="5386" ht="15.75" customHeight="1"/>
    <row r="5387" ht="15.75" customHeight="1"/>
    <row r="5388" ht="15.75" customHeight="1"/>
    <row r="5389" ht="15.75" customHeight="1"/>
    <row r="5390" ht="15.75" customHeight="1"/>
    <row r="5391" ht="15.75" customHeight="1"/>
    <row r="5392" ht="15.75" customHeight="1"/>
    <row r="5393" ht="15.75" customHeight="1"/>
    <row r="5394" ht="15.75" customHeight="1"/>
    <row r="5395" ht="15.75" customHeight="1"/>
    <row r="5396" ht="15.75" customHeight="1"/>
    <row r="5397" ht="15.75" customHeight="1"/>
    <row r="5398" ht="15.75" customHeight="1"/>
    <row r="5399" ht="15.75" customHeight="1"/>
    <row r="5400" ht="15.75" customHeight="1"/>
    <row r="5401" ht="15.75" customHeight="1"/>
    <row r="5402" ht="15.75" customHeight="1"/>
    <row r="5403" ht="15.75" customHeight="1"/>
    <row r="5404" ht="15.75" customHeight="1"/>
    <row r="5405" ht="15.75" customHeight="1"/>
    <row r="5406" ht="15.75" customHeight="1"/>
    <row r="5407" ht="15.75" customHeight="1"/>
    <row r="5408" ht="15.75" customHeight="1"/>
    <row r="5409" ht="15.75" customHeight="1"/>
    <row r="5410" ht="15.75" customHeight="1"/>
    <row r="5411" ht="15.75" customHeight="1"/>
    <row r="5412" ht="15.75" customHeight="1"/>
    <row r="5413" ht="15.75" customHeight="1"/>
    <row r="5414" ht="15.75" customHeight="1"/>
    <row r="5415" ht="15.75" customHeight="1"/>
    <row r="5416" ht="15.75" customHeight="1"/>
    <row r="5417" ht="15.75" customHeight="1"/>
    <row r="5418" ht="15.75" customHeight="1"/>
    <row r="5419" ht="15.75" customHeight="1"/>
    <row r="5420" ht="15.75" customHeight="1"/>
    <row r="5421" ht="15.75" customHeight="1"/>
    <row r="5422" ht="15.75" customHeight="1"/>
    <row r="5423" ht="15.75" customHeight="1"/>
    <row r="5424" ht="15.75" customHeight="1"/>
    <row r="5425" ht="15.75" customHeight="1"/>
    <row r="5426" ht="15.75" customHeight="1"/>
    <row r="5427" ht="15.75" customHeight="1"/>
    <row r="5428" ht="15.75" customHeight="1"/>
    <row r="5429" ht="15.75" customHeight="1"/>
    <row r="5430" ht="15.75" customHeight="1"/>
    <row r="5431" ht="15.75" customHeight="1"/>
    <row r="5432" ht="15.75" customHeight="1"/>
    <row r="5433" ht="15.75" customHeight="1"/>
    <row r="5434" ht="15.75" customHeight="1"/>
    <row r="5435" ht="15.75" customHeight="1"/>
    <row r="5436" ht="15.75" customHeight="1"/>
    <row r="5437" ht="15.75" customHeight="1"/>
    <row r="5438" ht="15.75" customHeight="1"/>
    <row r="5439" ht="15.75" customHeight="1"/>
    <row r="5440" ht="15.75" customHeight="1"/>
    <row r="5441" ht="15.75" customHeight="1"/>
    <row r="5442" ht="15.75" customHeight="1"/>
    <row r="5443" ht="15.75" customHeight="1"/>
    <row r="5444" ht="15.75" customHeight="1"/>
    <row r="5445" ht="15.75" customHeight="1"/>
    <row r="5446" ht="15.75" customHeight="1"/>
    <row r="5447" ht="15.75" customHeight="1"/>
    <row r="5448" ht="15.75" customHeight="1"/>
    <row r="5449" ht="15.75" customHeight="1"/>
    <row r="5450" ht="15.75" customHeight="1"/>
    <row r="5451" ht="15.75" customHeight="1"/>
    <row r="5452" ht="15.75" customHeight="1"/>
    <row r="5453" ht="15.75" customHeight="1"/>
    <row r="5454" ht="15.75" customHeight="1"/>
    <row r="5455" ht="15.75" customHeight="1"/>
    <row r="5456" ht="15.75" customHeight="1"/>
    <row r="5457" ht="15.75" customHeight="1"/>
    <row r="5458" ht="15.75" customHeight="1"/>
    <row r="5459" ht="15.75" customHeight="1"/>
    <row r="5460" ht="15.75" customHeight="1"/>
    <row r="5461" ht="15.75" customHeight="1"/>
    <row r="5462" ht="15.75" customHeight="1"/>
    <row r="5463" ht="15.75" customHeight="1"/>
    <row r="5464" ht="15.75" customHeight="1"/>
    <row r="5465" ht="15.75" customHeight="1"/>
    <row r="5466" ht="15.75" customHeight="1"/>
    <row r="5467" ht="15.75" customHeight="1"/>
    <row r="5468" ht="15.75" customHeight="1"/>
    <row r="5469" ht="15.75" customHeight="1"/>
    <row r="5470" ht="15.75" customHeight="1"/>
    <row r="5471" ht="15.75" customHeight="1"/>
    <row r="5472" ht="15.75" customHeight="1"/>
    <row r="5473" ht="15.75" customHeight="1"/>
    <row r="5474" ht="15.75" customHeight="1"/>
    <row r="5475" ht="15.75" customHeight="1"/>
    <row r="5476" ht="15.75" customHeight="1"/>
    <row r="5477" ht="15.75" customHeight="1"/>
    <row r="5478" ht="15.75" customHeight="1"/>
    <row r="5479" ht="15.75" customHeight="1"/>
    <row r="5480" ht="15.75" customHeight="1"/>
    <row r="5481" ht="15.75" customHeight="1"/>
    <row r="5482" ht="15.75" customHeight="1"/>
    <row r="5483" ht="15.75" customHeight="1"/>
    <row r="5484" ht="15.75" customHeight="1"/>
    <row r="5485" ht="15.75" customHeight="1"/>
    <row r="5486" ht="15.75" customHeight="1"/>
    <row r="5487" ht="15.75" customHeight="1"/>
    <row r="5488" ht="15.75" customHeight="1"/>
    <row r="5489" ht="15.75" customHeight="1"/>
    <row r="5490" ht="15.75" customHeight="1"/>
    <row r="5491" ht="15.75" customHeight="1"/>
    <row r="5492" ht="15.75" customHeight="1"/>
    <row r="5493" ht="15.75" customHeight="1"/>
    <row r="5494" ht="15.75" customHeight="1"/>
    <row r="5495" ht="15.75" customHeight="1"/>
    <row r="5496" ht="15.75" customHeight="1"/>
    <row r="5497" ht="15.75" customHeight="1"/>
    <row r="5498" ht="15.75" customHeight="1"/>
    <row r="5499" ht="15.75" customHeight="1"/>
    <row r="5500" ht="15.75" customHeight="1"/>
    <row r="5501" ht="15.75" customHeight="1"/>
    <row r="5502" ht="15.75" customHeight="1"/>
    <row r="5503" ht="15.75" customHeight="1"/>
    <row r="5504" ht="15.75" customHeight="1"/>
    <row r="5505" ht="15.75" customHeight="1"/>
    <row r="5506" ht="15.75" customHeight="1"/>
    <row r="5507" ht="15.75" customHeight="1"/>
    <row r="5508" ht="15.75" customHeight="1"/>
    <row r="5509" ht="15.75" customHeight="1"/>
    <row r="5510" ht="15.75" customHeight="1"/>
    <row r="5511" ht="15.75" customHeight="1"/>
    <row r="5512" ht="15.75" customHeight="1"/>
    <row r="5513" ht="15.75" customHeight="1"/>
    <row r="5514" ht="15.75" customHeight="1"/>
    <row r="5515" ht="15.75" customHeight="1"/>
    <row r="5516" ht="15.75" customHeight="1"/>
    <row r="5517" ht="15.75" customHeight="1"/>
    <row r="5518" ht="15.75" customHeight="1"/>
    <row r="5519" ht="15.75" customHeight="1"/>
    <row r="5520" ht="15.75" customHeight="1"/>
    <row r="5521" ht="15.75" customHeight="1"/>
    <row r="5522" ht="15.75" customHeight="1"/>
    <row r="5523" ht="15.75" customHeight="1"/>
    <row r="5524" ht="15.75" customHeight="1"/>
    <row r="5525" ht="15.75" customHeight="1"/>
    <row r="5526" ht="15.75" customHeight="1"/>
    <row r="5527" ht="15.75" customHeight="1"/>
    <row r="5528" ht="15.75" customHeight="1"/>
    <row r="5529" ht="15.75" customHeight="1"/>
    <row r="5530" ht="15.75" customHeight="1"/>
    <row r="5531" ht="15.75" customHeight="1"/>
    <row r="5532" ht="15.75" customHeight="1"/>
    <row r="5533" ht="15.75" customHeight="1"/>
    <row r="5534" ht="15.75" customHeight="1"/>
    <row r="5535" ht="15.75" customHeight="1"/>
    <row r="5536" ht="15.75" customHeight="1"/>
    <row r="5537" ht="15.75" customHeight="1"/>
    <row r="5538" ht="15.75" customHeight="1"/>
    <row r="5539" ht="15.75" customHeight="1"/>
    <row r="5540" ht="15.75" customHeight="1"/>
    <row r="5541" ht="15.75" customHeight="1"/>
    <row r="5542" ht="15.75" customHeight="1"/>
    <row r="5543" ht="15.75" customHeight="1"/>
    <row r="5544" ht="15.75" customHeight="1"/>
    <row r="5545" ht="15.75" customHeight="1"/>
    <row r="5546" ht="15.75" customHeight="1"/>
    <row r="5547" ht="15.75" customHeight="1"/>
    <row r="5548" ht="15.75" customHeight="1"/>
    <row r="5549" ht="15.75" customHeight="1"/>
    <row r="5550" ht="15.75" customHeight="1"/>
    <row r="5551" ht="15.75" customHeight="1"/>
    <row r="5552" ht="15.75" customHeight="1"/>
    <row r="5553" ht="15.75" customHeight="1"/>
    <row r="5554" ht="15.75" customHeight="1"/>
    <row r="5555" ht="15.75" customHeight="1"/>
    <row r="5556" ht="15.75" customHeight="1"/>
    <row r="5557" ht="15.75" customHeight="1"/>
    <row r="5558" ht="15.75" customHeight="1"/>
    <row r="5559" ht="15.75" customHeight="1"/>
    <row r="5560" ht="15.75" customHeight="1"/>
    <row r="5561" ht="15.75" customHeight="1"/>
    <row r="5562" ht="15.75" customHeight="1"/>
    <row r="5563" ht="15.75" customHeight="1"/>
    <row r="5564" ht="15.75" customHeight="1"/>
    <row r="5565" ht="15.75" customHeight="1"/>
    <row r="5566" ht="15.75" customHeight="1"/>
    <row r="5567" ht="15.75" customHeight="1"/>
    <row r="5568" ht="15.75" customHeight="1"/>
    <row r="5569" ht="15.75" customHeight="1"/>
    <row r="5570" ht="15.75" customHeight="1"/>
    <row r="5571" ht="15.75" customHeight="1"/>
    <row r="5572" ht="15.75" customHeight="1"/>
    <row r="5573" ht="15.75" customHeight="1"/>
    <row r="5574" ht="15.75" customHeight="1"/>
    <row r="5575" ht="15.75" customHeight="1"/>
    <row r="5576" ht="15.75" customHeight="1"/>
    <row r="5577" ht="15.75" customHeight="1"/>
    <row r="5578" ht="15.75" customHeight="1"/>
    <row r="5579" ht="15.75" customHeight="1"/>
    <row r="5580" ht="15.75" customHeight="1"/>
    <row r="5581" ht="15.75" customHeight="1"/>
    <row r="5582" ht="15.75" customHeight="1"/>
    <row r="5583" ht="15.75" customHeight="1"/>
    <row r="5584" ht="15.75" customHeight="1"/>
    <row r="5585" ht="15.75" customHeight="1"/>
    <row r="5586" ht="15.75" customHeight="1"/>
    <row r="5587" ht="15.75" customHeight="1"/>
    <row r="5588" ht="15.75" customHeight="1"/>
    <row r="5589" ht="15.75" customHeight="1"/>
    <row r="5590" ht="15.75" customHeight="1"/>
    <row r="5591" ht="15.75" customHeight="1"/>
    <row r="5592" ht="15.75" customHeight="1"/>
    <row r="5593" ht="15.75" customHeight="1"/>
    <row r="5594" ht="15.75" customHeight="1"/>
    <row r="5595" ht="15.75" customHeight="1"/>
    <row r="5596" ht="15.75" customHeight="1"/>
    <row r="5597" ht="15.75" customHeight="1"/>
    <row r="5598" ht="15.75" customHeight="1"/>
    <row r="5599" ht="15.75" customHeight="1"/>
    <row r="5600" ht="15.75" customHeight="1"/>
    <row r="5601" ht="15.75" customHeight="1"/>
    <row r="5602" ht="15.75" customHeight="1"/>
    <row r="5603" ht="15.75" customHeight="1"/>
    <row r="5604" ht="15.75" customHeight="1"/>
    <row r="5605" ht="15.75" customHeight="1"/>
    <row r="5606" ht="15.75" customHeight="1"/>
    <row r="5607" ht="15.75" customHeight="1"/>
    <row r="5608" ht="15.75" customHeight="1"/>
    <row r="5609" ht="15.75" customHeight="1"/>
    <row r="5610" ht="15.75" customHeight="1"/>
    <row r="5611" ht="15.75" customHeight="1"/>
    <row r="5612" ht="15.75" customHeight="1"/>
    <row r="5613" ht="15.75" customHeight="1"/>
    <row r="5614" ht="15.75" customHeight="1"/>
    <row r="5615" ht="15.75" customHeight="1"/>
    <row r="5616" ht="15.75" customHeight="1"/>
    <row r="5617" ht="15.75" customHeight="1"/>
    <row r="5618" ht="15.75" customHeight="1"/>
    <row r="5619" ht="15.75" customHeight="1"/>
    <row r="5620" ht="15.75" customHeight="1"/>
    <row r="5621" ht="15.75" customHeight="1"/>
    <row r="5622" ht="15.75" customHeight="1"/>
    <row r="5623" ht="15.75" customHeight="1"/>
    <row r="5624" ht="15.75" customHeight="1"/>
    <row r="5625" ht="15.75" customHeight="1"/>
    <row r="5626" ht="15.75" customHeight="1"/>
    <row r="5627" ht="15.75" customHeight="1"/>
    <row r="5628" ht="15.75" customHeight="1"/>
    <row r="5629" ht="15.75" customHeight="1"/>
    <row r="5630" ht="15.75" customHeight="1"/>
    <row r="5631" ht="15.75" customHeight="1"/>
    <row r="5632" ht="15.75" customHeight="1"/>
    <row r="5633" ht="15.75" customHeight="1"/>
    <row r="5634" ht="15.75" customHeight="1"/>
    <row r="5635" ht="15.75" customHeight="1"/>
    <row r="5636" ht="15.75" customHeight="1"/>
    <row r="5637" ht="15.75" customHeight="1"/>
    <row r="5638" ht="15.75" customHeight="1"/>
    <row r="5639" ht="15.75" customHeight="1"/>
    <row r="5640" ht="15.75" customHeight="1"/>
    <row r="5641" ht="15.75" customHeight="1"/>
    <row r="5642" ht="15.75" customHeight="1"/>
    <row r="5643" ht="15.75" customHeight="1"/>
    <row r="5644" ht="15.75" customHeight="1"/>
    <row r="5645" ht="15.75" customHeight="1"/>
    <row r="5646" ht="15.75" customHeight="1"/>
    <row r="5647" ht="15.75" customHeight="1"/>
    <row r="5648" ht="15.75" customHeight="1"/>
    <row r="5649" ht="15.75" customHeight="1"/>
    <row r="5650" ht="15.75" customHeight="1"/>
    <row r="5651" ht="15.75" customHeight="1"/>
    <row r="5652" ht="15.75" customHeight="1"/>
    <row r="5653" ht="15.75" customHeight="1"/>
    <row r="5654" ht="15.75" customHeight="1"/>
    <row r="5655" ht="15.75" customHeight="1"/>
    <row r="5656" ht="15.75" customHeight="1"/>
    <row r="5657" ht="15.75" customHeight="1"/>
    <row r="5658" ht="15.75" customHeight="1"/>
    <row r="5659" ht="15.75" customHeight="1"/>
    <row r="5660" ht="15.75" customHeight="1"/>
    <row r="5661" ht="15.75" customHeight="1"/>
    <row r="5662" ht="15.75" customHeight="1"/>
    <row r="5663" ht="15.75" customHeight="1"/>
    <row r="5664" ht="15.75" customHeight="1"/>
    <row r="5665" ht="15.75" customHeight="1"/>
    <row r="5666" ht="15.75" customHeight="1"/>
    <row r="5667" ht="15.75" customHeight="1"/>
    <row r="5668" ht="15.75" customHeight="1"/>
    <row r="5669" ht="15.75" customHeight="1"/>
    <row r="5670" ht="15.75" customHeight="1"/>
    <row r="5671" ht="15.75" customHeight="1"/>
    <row r="5672" ht="15.75" customHeight="1"/>
    <row r="5673" ht="15.75" customHeight="1"/>
    <row r="5674" ht="15.75" customHeight="1"/>
    <row r="5675" ht="15.75" customHeight="1"/>
    <row r="5676" ht="15.75" customHeight="1"/>
    <row r="5677" ht="15.75" customHeight="1"/>
    <row r="5678" ht="15.75" customHeight="1"/>
    <row r="5679" ht="15.75" customHeight="1"/>
    <row r="5680" ht="15.75" customHeight="1"/>
    <row r="5681" ht="15.75" customHeight="1"/>
    <row r="5682" ht="15.75" customHeight="1"/>
    <row r="5683" ht="15.75" customHeight="1"/>
    <row r="5684" ht="15.75" customHeight="1"/>
    <row r="5685" ht="15.75" customHeight="1"/>
    <row r="5686" ht="15.75" customHeight="1"/>
    <row r="5687" ht="15.75" customHeight="1"/>
    <row r="5688" ht="15.75" customHeight="1"/>
    <row r="5689" ht="15.75" customHeight="1"/>
    <row r="5690" ht="15.75" customHeight="1"/>
    <row r="5691" ht="15.75" customHeight="1"/>
    <row r="5692" ht="15.75" customHeight="1"/>
    <row r="5693" ht="15.75" customHeight="1"/>
    <row r="5694" ht="15.75" customHeight="1"/>
    <row r="5695" ht="15.75" customHeight="1"/>
    <row r="5696" ht="15.75" customHeight="1"/>
    <row r="5697" ht="15.75" customHeight="1"/>
    <row r="5698" ht="15.75" customHeight="1"/>
    <row r="5699" ht="15.75" customHeight="1"/>
    <row r="5700" ht="15.75" customHeight="1"/>
    <row r="5701" ht="15.75" customHeight="1"/>
    <row r="5702" ht="15.75" customHeight="1"/>
    <row r="5703" ht="15.75" customHeight="1"/>
    <row r="5704" ht="15.75" customHeight="1"/>
    <row r="5705" ht="15.75" customHeight="1"/>
    <row r="5706" ht="15.75" customHeight="1"/>
    <row r="5707" ht="15.75" customHeight="1"/>
    <row r="5708" ht="15.75" customHeight="1"/>
    <row r="5709" ht="15.75" customHeight="1"/>
    <row r="5710" ht="15.75" customHeight="1"/>
    <row r="5711" ht="15.75" customHeight="1"/>
    <row r="5712" ht="15.75" customHeight="1"/>
    <row r="5713" ht="15.75" customHeight="1"/>
    <row r="5714" ht="15.75" customHeight="1"/>
    <row r="5715" ht="15.75" customHeight="1"/>
    <row r="5716" ht="15.75" customHeight="1"/>
    <row r="5717" ht="15.75" customHeight="1"/>
    <row r="5718" ht="15.75" customHeight="1"/>
    <row r="5719" ht="15.75" customHeight="1"/>
    <row r="5720" ht="15.75" customHeight="1"/>
    <row r="5721" ht="15.75" customHeight="1"/>
    <row r="5722" ht="15.75" customHeight="1"/>
    <row r="5723" ht="15.75" customHeight="1"/>
    <row r="5724" ht="15.75" customHeight="1"/>
    <row r="5725" ht="15.75" customHeight="1"/>
    <row r="5726" ht="15.75" customHeight="1"/>
    <row r="5727" ht="15.75" customHeight="1"/>
    <row r="5728" ht="15.75" customHeight="1"/>
    <row r="5729" ht="15.75" customHeight="1"/>
    <row r="5730" ht="15.75" customHeight="1"/>
    <row r="5731" ht="15.75" customHeight="1"/>
    <row r="5732" ht="15.75" customHeight="1"/>
    <row r="5733" ht="15.75" customHeight="1"/>
    <row r="5734" ht="15.75" customHeight="1"/>
    <row r="5735" ht="15.75" customHeight="1"/>
    <row r="5736" ht="15.75" customHeight="1"/>
    <row r="5737" ht="15.75" customHeight="1"/>
    <row r="5738" ht="15.75" customHeight="1"/>
    <row r="5739" ht="15.75" customHeight="1"/>
    <row r="5740" ht="15.75" customHeight="1"/>
    <row r="5741" ht="15.75" customHeight="1"/>
    <row r="5742" ht="15.75" customHeight="1"/>
    <row r="5743" ht="15.75" customHeight="1"/>
    <row r="5744" ht="15.75" customHeight="1"/>
    <row r="5745" ht="15.75" customHeight="1"/>
    <row r="5746" ht="15.75" customHeight="1"/>
    <row r="5747" ht="15.75" customHeight="1"/>
    <row r="5748" ht="15.75" customHeight="1"/>
    <row r="5749" ht="15.75" customHeight="1"/>
    <row r="5750" ht="15.75" customHeight="1"/>
    <row r="5751" ht="15.75" customHeight="1"/>
    <row r="5752" ht="15.75" customHeight="1"/>
    <row r="5753" ht="15.75" customHeight="1"/>
    <row r="5754" ht="15.75" customHeight="1"/>
    <row r="5755" ht="15.75" customHeight="1"/>
    <row r="5756" ht="15.75" customHeight="1"/>
    <row r="5757" ht="15.75" customHeight="1"/>
    <row r="5758" ht="15.75" customHeight="1"/>
    <row r="5759" ht="15.75" customHeight="1"/>
    <row r="5760" ht="15.75" customHeight="1"/>
    <row r="5761" ht="15.75" customHeight="1"/>
    <row r="5762" ht="15.75" customHeight="1"/>
    <row r="5763" ht="15.75" customHeight="1"/>
    <row r="5764" ht="15.75" customHeight="1"/>
    <row r="5765" ht="15.75" customHeight="1"/>
    <row r="5766" ht="15.75" customHeight="1"/>
    <row r="5767" ht="15.75" customHeight="1"/>
    <row r="5768" ht="15.75" customHeight="1"/>
    <row r="5769" ht="15.75" customHeight="1"/>
    <row r="5770" ht="15.75" customHeight="1"/>
    <row r="5771" ht="15.75" customHeight="1"/>
    <row r="5772" ht="15.75" customHeight="1"/>
    <row r="5773" ht="15.75" customHeight="1"/>
    <row r="5774" ht="15.75" customHeight="1"/>
    <row r="5775" ht="15.75" customHeight="1"/>
    <row r="5776" ht="15.75" customHeight="1"/>
    <row r="5777" ht="15.75" customHeight="1"/>
    <row r="5778" ht="15.75" customHeight="1"/>
    <row r="5779" ht="15.75" customHeight="1"/>
    <row r="5780" ht="15.75" customHeight="1"/>
    <row r="5781" ht="15.75" customHeight="1"/>
    <row r="5782" ht="15.75" customHeight="1"/>
    <row r="5783" ht="15.75" customHeight="1"/>
    <row r="5784" ht="15.75" customHeight="1"/>
    <row r="5785" ht="15.75" customHeight="1"/>
    <row r="5786" ht="15.75" customHeight="1"/>
    <row r="5787" ht="15.75" customHeight="1"/>
    <row r="5788" ht="15.75" customHeight="1"/>
    <row r="5789" ht="15.75" customHeight="1"/>
    <row r="5790" ht="15.75" customHeight="1"/>
    <row r="5791" ht="15.75" customHeight="1"/>
    <row r="5792" ht="15.75" customHeight="1"/>
    <row r="5793" ht="15.75" customHeight="1"/>
    <row r="5794" ht="15.75" customHeight="1"/>
    <row r="5795" ht="15.75" customHeight="1"/>
    <row r="5796" ht="15.75" customHeight="1"/>
    <row r="5797" ht="15.75" customHeight="1"/>
    <row r="5798" ht="15.75" customHeight="1"/>
    <row r="5799" ht="15.75" customHeight="1"/>
    <row r="5800" ht="15.75" customHeight="1"/>
    <row r="5801" ht="15.75" customHeight="1"/>
    <row r="5802" ht="15.75" customHeight="1"/>
    <row r="5803" ht="15.75" customHeight="1"/>
    <row r="5804" ht="15.75" customHeight="1"/>
    <row r="5805" ht="15.75" customHeight="1"/>
    <row r="5806" ht="15.75" customHeight="1"/>
    <row r="5807" ht="15.75" customHeight="1"/>
    <row r="5808" ht="15.75" customHeight="1"/>
    <row r="5809" ht="15.75" customHeight="1"/>
    <row r="5810" ht="15.75" customHeight="1"/>
    <row r="5811" ht="15.75" customHeight="1"/>
    <row r="5812" ht="15.75" customHeight="1"/>
    <row r="5813" ht="15.75" customHeight="1"/>
    <row r="5814" ht="15.75" customHeight="1"/>
    <row r="5815" ht="15.75" customHeight="1"/>
    <row r="5816" ht="15.75" customHeight="1"/>
    <row r="5817" ht="15.75" customHeight="1"/>
    <row r="5818" ht="15.75" customHeight="1"/>
    <row r="5819" ht="15.75" customHeight="1"/>
    <row r="5820" ht="15.75" customHeight="1"/>
    <row r="5821" ht="15.75" customHeight="1"/>
    <row r="5822" ht="15.75" customHeight="1"/>
    <row r="5823" ht="15.75" customHeight="1"/>
    <row r="5824" ht="15.75" customHeight="1"/>
    <row r="5825" ht="15.75" customHeight="1"/>
    <row r="5826" ht="15.75" customHeight="1"/>
    <row r="5827" ht="15.75" customHeight="1"/>
    <row r="5828" ht="15.75" customHeight="1"/>
    <row r="5829" ht="15.75" customHeight="1"/>
    <row r="5830" ht="15.75" customHeight="1"/>
    <row r="5831" ht="15.75" customHeight="1"/>
    <row r="5832" ht="15.75" customHeight="1"/>
    <row r="5833" ht="15.75" customHeight="1"/>
    <row r="5834" ht="15.75" customHeight="1"/>
    <row r="5835" ht="15.75" customHeight="1"/>
    <row r="5836" ht="15.75" customHeight="1"/>
    <row r="5837" ht="15.75" customHeight="1"/>
    <row r="5838" ht="15.75" customHeight="1"/>
    <row r="5839" ht="15.75" customHeight="1"/>
    <row r="5840" ht="15.75" customHeight="1"/>
    <row r="5841" ht="15.75" customHeight="1"/>
    <row r="5842" ht="15.75" customHeight="1"/>
    <row r="5843" ht="15.75" customHeight="1"/>
    <row r="5844" ht="15.75" customHeight="1"/>
    <row r="5845" ht="15.75" customHeight="1"/>
    <row r="5846" ht="15.75" customHeight="1"/>
    <row r="5847" ht="15.75" customHeight="1"/>
    <row r="5848" ht="15.75" customHeight="1"/>
    <row r="5849" ht="15.75" customHeight="1"/>
    <row r="5850" ht="15.75" customHeight="1"/>
    <row r="5851" ht="15.75" customHeight="1"/>
    <row r="5852" ht="15.75" customHeight="1"/>
    <row r="5853" ht="15.75" customHeight="1"/>
    <row r="5854" ht="15.75" customHeight="1"/>
    <row r="5855" ht="15.75" customHeight="1"/>
    <row r="5856" ht="15.75" customHeight="1"/>
    <row r="5857" ht="15.75" customHeight="1"/>
    <row r="5858" ht="15.75" customHeight="1"/>
    <row r="5859" ht="15.75" customHeight="1"/>
    <row r="5860" ht="15.75" customHeight="1"/>
    <row r="5861" ht="15.75" customHeight="1"/>
    <row r="5862" ht="15.75" customHeight="1"/>
    <row r="5863" ht="15.75" customHeight="1"/>
    <row r="5864" ht="15.75" customHeight="1"/>
    <row r="5865" ht="15.75" customHeight="1"/>
    <row r="5866" ht="15.75" customHeight="1"/>
    <row r="5867" ht="15.75" customHeight="1"/>
    <row r="5868" ht="15.75" customHeight="1"/>
    <row r="5869" ht="15.75" customHeight="1"/>
    <row r="5870" ht="15.75" customHeight="1"/>
    <row r="5871" ht="15.75" customHeight="1"/>
    <row r="5872" ht="15.75" customHeight="1"/>
    <row r="5873" ht="15.75" customHeight="1"/>
    <row r="5874" ht="15.75" customHeight="1"/>
    <row r="5875" ht="15.75" customHeight="1"/>
    <row r="5876" ht="15.75" customHeight="1"/>
    <row r="5877" ht="15.75" customHeight="1"/>
    <row r="5878" ht="15.75" customHeight="1"/>
    <row r="5879" ht="15.75" customHeight="1"/>
    <row r="5880" ht="15.75" customHeight="1"/>
    <row r="5881" ht="15.75" customHeight="1"/>
    <row r="5882" ht="15.75" customHeight="1"/>
    <row r="5883" ht="15.75" customHeight="1"/>
    <row r="5884" ht="15.75" customHeight="1"/>
    <row r="5885" ht="15.75" customHeight="1"/>
    <row r="5886" ht="15.75" customHeight="1"/>
    <row r="5887" ht="15.75" customHeight="1"/>
    <row r="5888" ht="15.75" customHeight="1"/>
    <row r="5889" ht="15.75" customHeight="1"/>
    <row r="5890" ht="15.75" customHeight="1"/>
    <row r="5891" ht="15.75" customHeight="1"/>
    <row r="5892" ht="15.75" customHeight="1"/>
    <row r="5893" ht="15.75" customHeight="1"/>
    <row r="5894" ht="15.75" customHeight="1"/>
    <row r="5895" ht="15.75" customHeight="1"/>
    <row r="5896" ht="15.75" customHeight="1"/>
    <row r="5897" ht="15.75" customHeight="1"/>
    <row r="5898" ht="15.75" customHeight="1"/>
    <row r="5899" ht="15.75" customHeight="1"/>
    <row r="5900" ht="15.75" customHeight="1"/>
    <row r="5901" ht="15.75" customHeight="1"/>
    <row r="5902" ht="15.75" customHeight="1"/>
    <row r="5903" ht="15.75" customHeight="1"/>
    <row r="5904" ht="15.75" customHeight="1"/>
    <row r="5905" ht="15.75" customHeight="1"/>
    <row r="5906" ht="15.75" customHeight="1"/>
    <row r="5907" ht="15.75" customHeight="1"/>
    <row r="5908" ht="15.75" customHeight="1"/>
    <row r="5909" ht="15.75" customHeight="1"/>
    <row r="5910" ht="15.75" customHeight="1"/>
    <row r="5911" ht="15.75" customHeight="1"/>
    <row r="5912" ht="15.75" customHeight="1"/>
    <row r="5913" ht="15.75" customHeight="1"/>
    <row r="5914" ht="15.75" customHeight="1"/>
    <row r="5915" ht="15.75" customHeight="1"/>
    <row r="5916" ht="15.75" customHeight="1"/>
    <row r="5917" ht="15.75" customHeight="1"/>
    <row r="5918" ht="15.75" customHeight="1"/>
    <row r="5919" ht="15.75" customHeight="1"/>
    <row r="5920" ht="15.75" customHeight="1"/>
    <row r="5921" ht="15.75" customHeight="1"/>
    <row r="5922" ht="15.75" customHeight="1"/>
    <row r="5923" ht="15.75" customHeight="1"/>
    <row r="5924" ht="15.75" customHeight="1"/>
    <row r="5925" ht="15.75" customHeight="1"/>
    <row r="5926" ht="15.75" customHeight="1"/>
    <row r="5927" ht="15.75" customHeight="1"/>
    <row r="5928" ht="15.75" customHeight="1"/>
    <row r="5929" ht="15.75" customHeight="1"/>
    <row r="5930" ht="15.75" customHeight="1"/>
    <row r="5931" ht="15.75" customHeight="1"/>
    <row r="5932" ht="15.75" customHeight="1"/>
    <row r="5933" ht="15.75" customHeight="1"/>
    <row r="5934" ht="15.75" customHeight="1"/>
    <row r="5935" ht="15.75" customHeight="1"/>
    <row r="5936" ht="15.75" customHeight="1"/>
    <row r="5937" ht="15.75" customHeight="1"/>
    <row r="5938" ht="15.75" customHeight="1"/>
    <row r="5939" ht="15.75" customHeight="1"/>
    <row r="5940" ht="15.75" customHeight="1"/>
    <row r="5941" ht="15.75" customHeight="1"/>
    <row r="5942" ht="15.75" customHeight="1"/>
    <row r="5943" ht="15.75" customHeight="1"/>
    <row r="5944" ht="15.75" customHeight="1"/>
    <row r="5945" ht="15.75" customHeight="1"/>
    <row r="5946" ht="15.75" customHeight="1"/>
    <row r="5947" ht="15.75" customHeight="1"/>
    <row r="5948" ht="15.75" customHeight="1"/>
    <row r="5949" ht="15.75" customHeight="1"/>
    <row r="5950" ht="15.75" customHeight="1"/>
    <row r="5951" ht="15.75" customHeight="1"/>
    <row r="5952" ht="15.75" customHeight="1"/>
    <row r="5953" ht="15.75" customHeight="1"/>
    <row r="5954" ht="15.75" customHeight="1"/>
    <row r="5955" ht="15.75" customHeight="1"/>
    <row r="5956" ht="15.75" customHeight="1"/>
    <row r="5957" ht="15.75" customHeight="1"/>
    <row r="5958" ht="15.75" customHeight="1"/>
    <row r="5959" ht="15.75" customHeight="1"/>
    <row r="5960" ht="15.75" customHeight="1"/>
    <row r="5961" ht="15.75" customHeight="1"/>
    <row r="5962" ht="15.75" customHeight="1"/>
    <row r="5963" ht="15.75" customHeight="1"/>
    <row r="5964" ht="15.75" customHeight="1"/>
    <row r="5965" ht="15.75" customHeight="1"/>
    <row r="5966" ht="15.75" customHeight="1"/>
    <row r="5967" ht="15.75" customHeight="1"/>
    <row r="5968" ht="15.75" customHeight="1"/>
    <row r="5969" ht="15.75" customHeight="1"/>
    <row r="5970" ht="15.75" customHeight="1"/>
    <row r="5971" ht="15.75" customHeight="1"/>
    <row r="5972" ht="15.75" customHeight="1"/>
    <row r="5973" ht="15.75" customHeight="1"/>
    <row r="5974" ht="15.75" customHeight="1"/>
    <row r="5975" ht="15.75" customHeight="1"/>
    <row r="5976" ht="15.75" customHeight="1"/>
    <row r="5977" ht="15.75" customHeight="1"/>
    <row r="5978" ht="15.75" customHeight="1"/>
    <row r="5979" ht="15.75" customHeight="1"/>
    <row r="5980" ht="15.75" customHeight="1"/>
    <row r="5981" ht="15.75" customHeight="1"/>
    <row r="5982" ht="15.75" customHeight="1"/>
    <row r="5983" ht="15.75" customHeight="1"/>
    <row r="5984" ht="15.75" customHeight="1"/>
    <row r="5985" ht="15.75" customHeight="1"/>
    <row r="5986" ht="15.75" customHeight="1"/>
    <row r="5987" ht="15.75" customHeight="1"/>
    <row r="5988" ht="15.75" customHeight="1"/>
    <row r="5989" ht="15.75" customHeight="1"/>
    <row r="5990" ht="15.75" customHeight="1"/>
    <row r="5991" ht="15.75" customHeight="1"/>
    <row r="5992" ht="15.75" customHeight="1"/>
    <row r="5993" ht="15.75" customHeight="1"/>
    <row r="5994" ht="15.75" customHeight="1"/>
    <row r="5995" ht="15.75" customHeight="1"/>
    <row r="5996" ht="15.75" customHeight="1"/>
    <row r="5997" ht="15.75" customHeight="1"/>
    <row r="5998" ht="15.75" customHeight="1"/>
    <row r="5999" ht="15.75" customHeight="1"/>
    <row r="6000" ht="15.75" customHeight="1"/>
    <row r="6001" ht="15.75" customHeight="1"/>
    <row r="6002" ht="15.75" customHeight="1"/>
    <row r="6003" ht="15.75" customHeight="1"/>
    <row r="6004" ht="15.75" customHeight="1"/>
    <row r="6005" ht="15.75" customHeight="1"/>
    <row r="6006" ht="15.75" customHeight="1"/>
    <row r="6007" ht="15.75" customHeight="1"/>
    <row r="6008" ht="15.75" customHeight="1"/>
    <row r="6009" ht="15.75" customHeight="1"/>
    <row r="6010" ht="15.75" customHeight="1"/>
    <row r="6011" ht="15.75" customHeight="1"/>
    <row r="6012" ht="15.75" customHeight="1"/>
    <row r="6013" ht="15.75" customHeight="1"/>
    <row r="6014" ht="15.75" customHeight="1"/>
    <row r="6015" ht="15.75" customHeight="1"/>
    <row r="6016" ht="15.75" customHeight="1"/>
    <row r="6017" ht="15.75" customHeight="1"/>
    <row r="6018" ht="15.75" customHeight="1"/>
    <row r="6019" ht="15.75" customHeight="1"/>
    <row r="6020" ht="15.75" customHeight="1"/>
    <row r="6021" ht="15.75" customHeight="1"/>
    <row r="6022" ht="15.75" customHeight="1"/>
    <row r="6023" ht="15.75" customHeight="1"/>
    <row r="6024" ht="15.75" customHeight="1"/>
    <row r="6025" ht="15.75" customHeight="1"/>
    <row r="6026" ht="15.75" customHeight="1"/>
    <row r="6027" ht="15.75" customHeight="1"/>
    <row r="6028" ht="15.75" customHeight="1"/>
    <row r="6029" ht="15.75" customHeight="1"/>
    <row r="6030" ht="15.75" customHeight="1"/>
    <row r="6031" ht="15.75" customHeight="1"/>
    <row r="6032" ht="15.75" customHeight="1"/>
    <row r="6033" ht="15.75" customHeight="1"/>
    <row r="6034" ht="15.75" customHeight="1"/>
    <row r="6035" ht="15.75" customHeight="1"/>
    <row r="6036" ht="15.75" customHeight="1"/>
    <row r="6037" ht="15.75" customHeight="1"/>
    <row r="6038" ht="15.75" customHeight="1"/>
    <row r="6039" ht="15.75" customHeight="1"/>
    <row r="6040" ht="15.75" customHeight="1"/>
    <row r="6041" ht="15.75" customHeight="1"/>
    <row r="6042" ht="15.75" customHeight="1"/>
    <row r="6043" ht="15.75" customHeight="1"/>
    <row r="6044" ht="15.75" customHeight="1"/>
    <row r="6045" ht="15.75" customHeight="1"/>
    <row r="6046" ht="15.75" customHeight="1"/>
    <row r="6047" ht="15.75" customHeight="1"/>
    <row r="6048" ht="15.75" customHeight="1"/>
    <row r="6049" ht="15.75" customHeight="1"/>
    <row r="6050" ht="15.75" customHeight="1"/>
    <row r="6051" ht="15.75" customHeight="1"/>
    <row r="6052" ht="15.75" customHeight="1"/>
    <row r="6053" ht="15.75" customHeight="1"/>
    <row r="6054" ht="15.75" customHeight="1"/>
    <row r="6055" ht="15.75" customHeight="1"/>
    <row r="6056" ht="15.75" customHeight="1"/>
    <row r="6057" ht="15.75" customHeight="1"/>
    <row r="6058" ht="15.75" customHeight="1"/>
    <row r="6059" ht="15.75" customHeight="1"/>
    <row r="6060" ht="15.75" customHeight="1"/>
    <row r="6061" ht="15.75" customHeight="1"/>
    <row r="6062" ht="15.75" customHeight="1"/>
    <row r="6063" ht="15.75" customHeight="1"/>
    <row r="6064" ht="15.75" customHeight="1"/>
    <row r="6065" ht="15.75" customHeight="1"/>
    <row r="6066" ht="15.75" customHeight="1"/>
    <row r="6067" ht="15.75" customHeight="1"/>
    <row r="6068" ht="15.75" customHeight="1"/>
    <row r="6069" ht="15.75" customHeight="1"/>
    <row r="6070" ht="15.75" customHeight="1"/>
    <row r="6071" ht="15.75" customHeight="1"/>
    <row r="6072" ht="15.75" customHeight="1"/>
    <row r="6073" ht="15.75" customHeight="1"/>
    <row r="6074" ht="15.75" customHeight="1"/>
    <row r="6075" ht="15.75" customHeight="1"/>
    <row r="6076" ht="15.75" customHeight="1"/>
    <row r="6077" ht="15.75" customHeight="1"/>
    <row r="6078" ht="15.75" customHeight="1"/>
    <row r="6079" ht="15.75" customHeight="1"/>
    <row r="6080" ht="15.75" customHeight="1"/>
    <row r="6081" ht="15.75" customHeight="1"/>
    <row r="6082" ht="15.75" customHeight="1"/>
    <row r="6083" ht="15.75" customHeight="1"/>
    <row r="6084" ht="15.75" customHeight="1"/>
    <row r="6085" ht="15.75" customHeight="1"/>
    <row r="6086" ht="15.75" customHeight="1"/>
    <row r="6087" ht="15.75" customHeight="1"/>
    <row r="6088" ht="15.75" customHeight="1"/>
    <row r="6089" ht="15.75" customHeight="1"/>
    <row r="6090" ht="15.75" customHeight="1"/>
    <row r="6091" ht="15.75" customHeight="1"/>
    <row r="6092" ht="15.75" customHeight="1"/>
    <row r="6093" ht="15.75" customHeight="1"/>
    <row r="6094" ht="15.75" customHeight="1"/>
    <row r="6095" ht="15.75" customHeight="1"/>
    <row r="6096" ht="15.75" customHeight="1"/>
    <row r="6097" ht="15.75" customHeight="1"/>
    <row r="6098" ht="15.75" customHeight="1"/>
    <row r="6099" ht="15.75" customHeight="1"/>
    <row r="6100" ht="15.75" customHeight="1"/>
    <row r="6101" ht="15.75" customHeight="1"/>
    <row r="6102" ht="15.75" customHeight="1"/>
    <row r="6103" ht="15.75" customHeight="1"/>
    <row r="6104" ht="15.75" customHeight="1"/>
    <row r="6105" ht="15.75" customHeight="1"/>
    <row r="6106" ht="15.75" customHeight="1"/>
    <row r="6107" ht="15.75" customHeight="1"/>
    <row r="6108" ht="15.75" customHeight="1"/>
    <row r="6109" ht="15.75" customHeight="1"/>
    <row r="6110" ht="15.75" customHeight="1"/>
    <row r="6111" ht="15.75" customHeight="1"/>
    <row r="6112" ht="15.75" customHeight="1"/>
    <row r="6113" ht="15.75" customHeight="1"/>
    <row r="6114" ht="15.75" customHeight="1"/>
    <row r="6115" ht="15.75" customHeight="1"/>
    <row r="6116" ht="15.75" customHeight="1"/>
    <row r="6117" ht="15.75" customHeight="1"/>
    <row r="6118" ht="15.75" customHeight="1"/>
    <row r="6119" ht="15.75" customHeight="1"/>
    <row r="6120" ht="15.75" customHeight="1"/>
    <row r="6121" ht="15.75" customHeight="1"/>
    <row r="6122" ht="15.75" customHeight="1"/>
    <row r="6123" ht="15.75" customHeight="1"/>
    <row r="6124" ht="15.75" customHeight="1"/>
    <row r="6125" ht="15.75" customHeight="1"/>
    <row r="6126" ht="15.75" customHeight="1"/>
    <row r="6127" ht="15.75" customHeight="1"/>
    <row r="6128" ht="15.75" customHeight="1"/>
    <row r="6129" ht="15.75" customHeight="1"/>
    <row r="6130" ht="15.75" customHeight="1"/>
    <row r="6131" ht="15.75" customHeight="1"/>
    <row r="6132" ht="15.75" customHeight="1"/>
    <row r="6133" ht="15.75" customHeight="1"/>
    <row r="6134" ht="15.75" customHeight="1"/>
    <row r="6135" ht="15.75" customHeight="1"/>
    <row r="6136" ht="15.75" customHeight="1"/>
    <row r="6137" ht="15.75" customHeight="1"/>
    <row r="6138" ht="15.75" customHeight="1"/>
    <row r="6139" ht="15.75" customHeight="1"/>
    <row r="6140" ht="15.75" customHeight="1"/>
    <row r="6141" ht="15.75" customHeight="1"/>
    <row r="6142" ht="15.75" customHeight="1"/>
    <row r="6143" ht="15.75" customHeight="1"/>
    <row r="6144" ht="15.75" customHeight="1"/>
    <row r="6145" ht="15.75" customHeight="1"/>
    <row r="6146" ht="15.75" customHeight="1"/>
    <row r="6147" ht="15.75" customHeight="1"/>
    <row r="6148" ht="15.75" customHeight="1"/>
    <row r="6149" ht="15.75" customHeight="1"/>
    <row r="6150" ht="15.75" customHeight="1"/>
    <row r="6151" ht="15.75" customHeight="1"/>
    <row r="6152" ht="15.75" customHeight="1"/>
    <row r="6153" ht="15.75" customHeight="1"/>
    <row r="6154" ht="15.75" customHeight="1"/>
    <row r="6155" ht="15.75" customHeight="1"/>
    <row r="6156" ht="15.75" customHeight="1"/>
    <row r="6157" ht="15.75" customHeight="1"/>
    <row r="6158" ht="15.75" customHeight="1"/>
    <row r="6159" ht="15.75" customHeight="1"/>
    <row r="6160" ht="15.75" customHeight="1"/>
    <row r="6161" ht="15.75" customHeight="1"/>
    <row r="6162" ht="15.75" customHeight="1"/>
    <row r="6163" ht="15.75" customHeight="1"/>
    <row r="6164" ht="15.75" customHeight="1"/>
    <row r="6165" ht="15.75" customHeight="1"/>
    <row r="6166" ht="15.75" customHeight="1"/>
    <row r="6167" ht="15.75" customHeight="1"/>
    <row r="6168" ht="15.75" customHeight="1"/>
    <row r="6169" ht="15.75" customHeight="1"/>
    <row r="6170" ht="15.75" customHeight="1"/>
    <row r="6171" ht="15.75" customHeight="1"/>
    <row r="6172" ht="15.75" customHeight="1"/>
    <row r="6173" ht="15.75" customHeight="1"/>
    <row r="6174" ht="15.75" customHeight="1"/>
    <row r="6175" ht="15.75" customHeight="1"/>
    <row r="6176" ht="15.75" customHeight="1"/>
    <row r="6177" ht="15.75" customHeight="1"/>
    <row r="6178" ht="15.75" customHeight="1"/>
    <row r="6179" ht="15.75" customHeight="1"/>
    <row r="6180" ht="15.75" customHeight="1"/>
    <row r="6181" ht="15.75" customHeight="1"/>
    <row r="6182" ht="15.75" customHeight="1"/>
    <row r="6183" ht="15.75" customHeight="1"/>
    <row r="6184" ht="15.75" customHeight="1"/>
    <row r="6185" ht="15.75" customHeight="1"/>
    <row r="6186" ht="15.75" customHeight="1"/>
    <row r="6187" ht="15.75" customHeight="1"/>
    <row r="6188" ht="15.75" customHeight="1"/>
    <row r="6189" ht="15.75" customHeight="1"/>
    <row r="6190" ht="15.75" customHeight="1"/>
    <row r="6191" ht="15.75" customHeight="1"/>
    <row r="6192" ht="15.75" customHeight="1"/>
    <row r="6193" ht="15.75" customHeight="1"/>
    <row r="6194" ht="15.75" customHeight="1"/>
    <row r="6195" ht="15.75" customHeight="1"/>
    <row r="6196" ht="15.75" customHeight="1"/>
    <row r="6197" ht="15.75" customHeight="1"/>
    <row r="6198" ht="15.75" customHeight="1"/>
    <row r="6199" ht="15.75" customHeight="1"/>
    <row r="6200" ht="15.75" customHeight="1"/>
    <row r="6201" ht="15.75" customHeight="1"/>
    <row r="6202" ht="15.75" customHeight="1"/>
    <row r="6203" ht="15.75" customHeight="1"/>
    <row r="6204" ht="15.75" customHeight="1"/>
    <row r="6205" ht="15.75" customHeight="1"/>
    <row r="6206" ht="15.75" customHeight="1"/>
    <row r="6207" ht="15.75" customHeight="1"/>
    <row r="6208" ht="15.75" customHeight="1"/>
    <row r="6209" ht="15.75" customHeight="1"/>
    <row r="6210" ht="15.75" customHeight="1"/>
    <row r="6211" ht="15.75" customHeight="1"/>
    <row r="6212" ht="15.75" customHeight="1"/>
    <row r="6213" ht="15.75" customHeight="1"/>
    <row r="6214" ht="15.75" customHeight="1"/>
    <row r="6215" ht="15.75" customHeight="1"/>
    <row r="6216" ht="15.75" customHeight="1"/>
    <row r="6217" ht="15.75" customHeight="1"/>
    <row r="6218" ht="15.75" customHeight="1"/>
    <row r="6219" ht="15.75" customHeight="1"/>
    <row r="6220" ht="15.75" customHeight="1"/>
    <row r="6221" ht="15.75" customHeight="1"/>
    <row r="6222" ht="15.75" customHeight="1"/>
    <row r="6223" ht="15.75" customHeight="1"/>
    <row r="6224" ht="15.75" customHeight="1"/>
    <row r="6225" ht="15.75" customHeight="1"/>
    <row r="6226" ht="15.75" customHeight="1"/>
    <row r="6227" ht="15.75" customHeight="1"/>
    <row r="6228" ht="15.75" customHeight="1"/>
    <row r="6229" ht="15.75" customHeight="1"/>
    <row r="6230" ht="15.75" customHeight="1"/>
    <row r="6231" ht="15.75" customHeight="1"/>
    <row r="6232" ht="15.75" customHeight="1"/>
    <row r="6233" ht="15.75" customHeight="1"/>
    <row r="6234" ht="15.75" customHeight="1"/>
    <row r="6235" ht="15.75" customHeight="1"/>
    <row r="6236" ht="15.75" customHeight="1"/>
    <row r="6237" ht="15.75" customHeight="1"/>
    <row r="6238" ht="15.75" customHeight="1"/>
    <row r="6239" ht="15.75" customHeight="1"/>
    <row r="6240" ht="15.75" customHeight="1"/>
    <row r="6241" ht="15.75" customHeight="1"/>
    <row r="6242" ht="15.75" customHeight="1"/>
    <row r="6243" ht="15.75" customHeight="1"/>
    <row r="6244" ht="15.75" customHeight="1"/>
    <row r="6245" ht="15.75" customHeight="1"/>
    <row r="6246" ht="15.75" customHeight="1"/>
    <row r="6247" ht="15.75" customHeight="1"/>
    <row r="6248" ht="15.75" customHeight="1"/>
    <row r="6249" ht="15.75" customHeight="1"/>
    <row r="6250" ht="15.75" customHeight="1"/>
    <row r="6251" ht="15.75" customHeight="1"/>
    <row r="6252" ht="15.75" customHeight="1"/>
    <row r="6253" ht="15.75" customHeight="1"/>
    <row r="6254" ht="15.75" customHeight="1"/>
    <row r="6255" ht="15.75" customHeight="1"/>
    <row r="6256" ht="15.75" customHeight="1"/>
    <row r="6257" ht="15.75" customHeight="1"/>
    <row r="6258" ht="15.75" customHeight="1"/>
    <row r="6259" ht="15.75" customHeight="1"/>
    <row r="6260" ht="15.75" customHeight="1"/>
    <row r="6261" ht="15.75" customHeight="1"/>
    <row r="6262" ht="15.75" customHeight="1"/>
    <row r="6263" ht="15.75" customHeight="1"/>
    <row r="6264" ht="15.75" customHeight="1"/>
    <row r="6265" ht="15.75" customHeight="1"/>
    <row r="6266" ht="15.75" customHeight="1"/>
    <row r="6267" ht="15.75" customHeight="1"/>
    <row r="6268" ht="15.75" customHeight="1"/>
    <row r="6269" ht="15.75" customHeight="1"/>
    <row r="6270" ht="15.75" customHeight="1"/>
    <row r="6271" ht="15.75" customHeight="1"/>
    <row r="6272" ht="15.75" customHeight="1"/>
    <row r="6273" ht="15.75" customHeight="1"/>
    <row r="6274" ht="15.75" customHeight="1"/>
    <row r="6275" ht="15.75" customHeight="1"/>
    <row r="6276" ht="15.75" customHeight="1"/>
    <row r="6277" ht="15.75" customHeight="1"/>
    <row r="6278" ht="15.75" customHeight="1"/>
    <row r="6279" ht="15.75" customHeight="1"/>
    <row r="6280" ht="15.75" customHeight="1"/>
    <row r="6281" ht="15.75" customHeight="1"/>
    <row r="6282" ht="15.75" customHeight="1"/>
    <row r="6283" ht="15.75" customHeight="1"/>
    <row r="6284" ht="15.75" customHeight="1"/>
    <row r="6285" ht="15.75" customHeight="1"/>
    <row r="6286" ht="15.75" customHeight="1"/>
    <row r="6287" ht="15.75" customHeight="1"/>
    <row r="6288" ht="15.75" customHeight="1"/>
    <row r="6289" ht="15.75" customHeight="1"/>
    <row r="6290" ht="15.75" customHeight="1"/>
    <row r="6291" ht="15.75" customHeight="1"/>
    <row r="6292" ht="15.75" customHeight="1"/>
    <row r="6293" ht="15.75" customHeight="1"/>
    <row r="6294" ht="15.75" customHeight="1"/>
    <row r="6295" ht="15.75" customHeight="1"/>
    <row r="6296" ht="15.75" customHeight="1"/>
    <row r="6297" ht="15.75" customHeight="1"/>
    <row r="6298" ht="15.75" customHeight="1"/>
    <row r="6299" ht="15.75" customHeight="1"/>
    <row r="6300" ht="15.75" customHeight="1"/>
    <row r="6301" ht="15.75" customHeight="1"/>
    <row r="6302" ht="15.75" customHeight="1"/>
    <row r="6303" ht="15.75" customHeight="1"/>
    <row r="6304" ht="15.75" customHeight="1"/>
    <row r="6305" ht="15.75" customHeight="1"/>
    <row r="6306" ht="15.75" customHeight="1"/>
    <row r="6307" ht="15.75" customHeight="1"/>
    <row r="6308" ht="15.75" customHeight="1"/>
    <row r="6309" ht="15.75" customHeight="1"/>
    <row r="6310" ht="15.75" customHeight="1"/>
    <row r="6311" ht="15.75" customHeight="1"/>
    <row r="6312" ht="15.75" customHeight="1"/>
    <row r="6313" ht="15.75" customHeight="1"/>
    <row r="6314" ht="15.75" customHeight="1"/>
    <row r="6315" ht="15.75" customHeight="1"/>
    <row r="6316" ht="15.75" customHeight="1"/>
    <row r="6317" ht="15.75" customHeight="1"/>
    <row r="6318" ht="15.75" customHeight="1"/>
    <row r="6319" ht="15.75" customHeight="1"/>
    <row r="6320" ht="15.75" customHeight="1"/>
    <row r="6321" ht="15.75" customHeight="1"/>
    <row r="6322" ht="15.75" customHeight="1"/>
    <row r="6323" ht="15.75" customHeight="1"/>
    <row r="6324" ht="15.75" customHeight="1"/>
    <row r="6325" ht="15.75" customHeight="1"/>
    <row r="6326" ht="15.75" customHeight="1"/>
    <row r="6327" ht="15.75" customHeight="1"/>
    <row r="6328" ht="15.75" customHeight="1"/>
    <row r="6329" ht="15.75" customHeight="1"/>
    <row r="6330" ht="15.75" customHeight="1"/>
    <row r="6331" ht="15.75" customHeight="1"/>
    <row r="6332" ht="15.75" customHeight="1"/>
    <row r="6333" ht="15.75" customHeight="1"/>
    <row r="6334" ht="15.75" customHeight="1"/>
    <row r="6335" ht="15.75" customHeight="1"/>
    <row r="6336" ht="15.75" customHeight="1"/>
    <row r="6337" ht="15.75" customHeight="1"/>
    <row r="6338" ht="15.75" customHeight="1"/>
    <row r="6339" ht="15.75" customHeight="1"/>
    <row r="6340" ht="15.75" customHeight="1"/>
    <row r="6341" ht="15.75" customHeight="1"/>
    <row r="6342" ht="15.75" customHeight="1"/>
    <row r="6343" ht="15.75" customHeight="1"/>
    <row r="6344" ht="15.75" customHeight="1"/>
    <row r="6345" ht="15.75" customHeight="1"/>
    <row r="6346" ht="15.75" customHeight="1"/>
    <row r="6347" ht="15.75" customHeight="1"/>
    <row r="6348" ht="15.75" customHeight="1"/>
    <row r="6349" ht="15.75" customHeight="1"/>
    <row r="6350" ht="15.75" customHeight="1"/>
    <row r="6351" ht="15.75" customHeight="1"/>
    <row r="6352" ht="15.75" customHeight="1"/>
    <row r="6353" ht="15.75" customHeight="1"/>
    <row r="6354" ht="15.75" customHeight="1"/>
    <row r="6355" ht="15.75" customHeight="1"/>
    <row r="6356" ht="15.75" customHeight="1"/>
    <row r="6357" ht="15.75" customHeight="1"/>
    <row r="6358" ht="15.75" customHeight="1"/>
    <row r="6359" ht="15.75" customHeight="1"/>
    <row r="6360" ht="15.75" customHeight="1"/>
    <row r="6361" ht="15.75" customHeight="1"/>
    <row r="6362" ht="15.75" customHeight="1"/>
    <row r="6363" ht="15.75" customHeight="1"/>
    <row r="6364" ht="15.75" customHeight="1"/>
    <row r="6365" ht="15.75" customHeight="1"/>
    <row r="6366" ht="15.75" customHeight="1"/>
    <row r="6367" ht="15.75" customHeight="1"/>
    <row r="6368" ht="15.75" customHeight="1"/>
    <row r="6369" ht="15.75" customHeight="1"/>
    <row r="6370" ht="15.75" customHeight="1"/>
    <row r="6371" ht="15.75" customHeight="1"/>
    <row r="6372" ht="15.75" customHeight="1"/>
    <row r="6373" ht="15.75" customHeight="1"/>
    <row r="6374" ht="15.75" customHeight="1"/>
    <row r="6375" ht="15.75" customHeight="1"/>
    <row r="6376" ht="15.75" customHeight="1"/>
    <row r="6377" ht="15.75" customHeight="1"/>
    <row r="6378" ht="15.75" customHeight="1"/>
    <row r="6379" ht="15.75" customHeight="1"/>
    <row r="6380" ht="15.75" customHeight="1"/>
    <row r="6381" ht="15.75" customHeight="1"/>
    <row r="6382" ht="15.75" customHeight="1"/>
    <row r="6383" ht="15.75" customHeight="1"/>
    <row r="6384" ht="15.75" customHeight="1"/>
    <row r="6385" ht="15.75" customHeight="1"/>
    <row r="6386" ht="15.75" customHeight="1"/>
    <row r="6387" ht="15.75" customHeight="1"/>
    <row r="6388" ht="15.75" customHeight="1"/>
    <row r="6389" ht="15.75" customHeight="1"/>
    <row r="6390" ht="15.75" customHeight="1"/>
    <row r="6391" ht="15.75" customHeight="1"/>
    <row r="6392" ht="15.75" customHeight="1"/>
    <row r="6393" ht="15.75" customHeight="1"/>
    <row r="6394" ht="15.75" customHeight="1"/>
    <row r="6395" ht="15.75" customHeight="1"/>
    <row r="6396" ht="15.75" customHeight="1"/>
    <row r="6397" ht="15.75" customHeight="1"/>
    <row r="6398" ht="15.75" customHeight="1"/>
    <row r="6399" ht="15.75" customHeight="1"/>
    <row r="6400" ht="15.75" customHeight="1"/>
    <row r="6401" ht="15.75" customHeight="1"/>
    <row r="6402" ht="15.75" customHeight="1"/>
    <row r="6403" ht="15.75" customHeight="1"/>
    <row r="6404" ht="15.75" customHeight="1"/>
    <row r="6405" ht="15.75" customHeight="1"/>
    <row r="6406" ht="15.75" customHeight="1"/>
    <row r="6407" ht="15.75" customHeight="1"/>
    <row r="6408" ht="15.75" customHeight="1"/>
    <row r="6409" ht="15.75" customHeight="1"/>
    <row r="6410" ht="15.75" customHeight="1"/>
    <row r="6411" ht="15.75" customHeight="1"/>
    <row r="6412" ht="15.75" customHeight="1"/>
    <row r="6413" ht="15.75" customHeight="1"/>
    <row r="6414" ht="15.75" customHeight="1"/>
    <row r="6415" ht="15.75" customHeight="1"/>
    <row r="6416" ht="15.75" customHeight="1"/>
    <row r="6417" ht="15.75" customHeight="1"/>
    <row r="6418" ht="15.75" customHeight="1"/>
    <row r="6419" ht="15.75" customHeight="1"/>
    <row r="6420" ht="15.75" customHeight="1"/>
    <row r="6421" ht="15.75" customHeight="1"/>
    <row r="6422" ht="15.75" customHeight="1"/>
    <row r="6423" ht="15.75" customHeight="1"/>
    <row r="6424" ht="15.75" customHeight="1"/>
    <row r="6425" ht="15.75" customHeight="1"/>
    <row r="6426" ht="15.75" customHeight="1"/>
    <row r="6427" ht="15.75" customHeight="1"/>
    <row r="6428" ht="15.75" customHeight="1"/>
    <row r="6429" ht="15.75" customHeight="1"/>
    <row r="6430" ht="15.75" customHeight="1"/>
    <row r="6431" ht="15.75" customHeight="1"/>
    <row r="6432" ht="15.75" customHeight="1"/>
    <row r="6433" ht="15.75" customHeight="1"/>
    <row r="6434" ht="15.75" customHeight="1"/>
    <row r="6435" ht="15.75" customHeight="1"/>
    <row r="6436" ht="15.75" customHeight="1"/>
    <row r="6437" ht="15.75" customHeight="1"/>
    <row r="6438" ht="15.75" customHeight="1"/>
    <row r="6439" ht="15.75" customHeight="1"/>
    <row r="6440" ht="15.75" customHeight="1"/>
    <row r="6441" ht="15.75" customHeight="1"/>
    <row r="6442" ht="15.75" customHeight="1"/>
    <row r="6443" ht="15.75" customHeight="1"/>
    <row r="6444" ht="15.75" customHeight="1"/>
    <row r="6445" ht="15.75" customHeight="1"/>
    <row r="6446" ht="15.75" customHeight="1"/>
    <row r="6447" ht="15.75" customHeight="1"/>
    <row r="6448" ht="15.75" customHeight="1"/>
    <row r="6449" ht="15.75" customHeight="1"/>
    <row r="6450" ht="15.75" customHeight="1"/>
    <row r="6451" ht="15.75" customHeight="1"/>
    <row r="6452" ht="15.75" customHeight="1"/>
    <row r="6453" ht="15.75" customHeight="1"/>
    <row r="6454" ht="15.75" customHeight="1"/>
    <row r="6455" ht="15.75" customHeight="1"/>
    <row r="6456" ht="15.75" customHeight="1"/>
    <row r="6457" ht="15.75" customHeight="1"/>
    <row r="6458" ht="15.75" customHeight="1"/>
    <row r="6459" ht="15.75" customHeight="1"/>
    <row r="6460" ht="15.75" customHeight="1"/>
    <row r="6461" ht="15.75" customHeight="1"/>
    <row r="6462" ht="15.75" customHeight="1"/>
    <row r="6463" ht="15.75" customHeight="1"/>
    <row r="6464" ht="15.75" customHeight="1"/>
    <row r="6465" ht="15.75" customHeight="1"/>
    <row r="6466" ht="15.75" customHeight="1"/>
    <row r="6467" ht="15.75" customHeight="1"/>
    <row r="6468" ht="15.75" customHeight="1"/>
    <row r="6469" ht="15.75" customHeight="1"/>
    <row r="6470" ht="15.75" customHeight="1"/>
    <row r="6471" ht="15.75" customHeight="1"/>
    <row r="6472" ht="15.75" customHeight="1"/>
    <row r="6473" ht="15.75" customHeight="1"/>
    <row r="6474" ht="15.75" customHeight="1"/>
    <row r="6475" ht="15.75" customHeight="1"/>
    <row r="6476" ht="15.75" customHeight="1"/>
    <row r="6477" ht="15.75" customHeight="1"/>
    <row r="6478" ht="15.75" customHeight="1"/>
    <row r="6479" ht="15.75" customHeight="1"/>
    <row r="6480" ht="15.75" customHeight="1"/>
    <row r="6481" ht="15.75" customHeight="1"/>
    <row r="6482" ht="15.75" customHeight="1"/>
    <row r="6483" ht="15.75" customHeight="1"/>
    <row r="6484" ht="15.75" customHeight="1"/>
    <row r="6485" ht="15.75" customHeight="1"/>
    <row r="6486" ht="15.75" customHeight="1"/>
    <row r="6487" ht="15.75" customHeight="1"/>
    <row r="6488" ht="15.75" customHeight="1"/>
    <row r="6489" ht="15.75" customHeight="1"/>
    <row r="6490" ht="15.75" customHeight="1"/>
    <row r="6491" ht="15.75" customHeight="1"/>
    <row r="6492" ht="15.75" customHeight="1"/>
    <row r="6493" ht="15.75" customHeight="1"/>
    <row r="6494" ht="15.75" customHeight="1"/>
    <row r="6495" ht="15.75" customHeight="1"/>
    <row r="6496" ht="15.75" customHeight="1"/>
    <row r="6497" ht="15.75" customHeight="1"/>
    <row r="6498" ht="15.75" customHeight="1"/>
    <row r="6499" ht="15.75" customHeight="1"/>
    <row r="6500" ht="15.75" customHeight="1"/>
    <row r="6501" ht="15.75" customHeight="1"/>
    <row r="6502" ht="15.75" customHeight="1"/>
    <row r="6503" ht="15.75" customHeight="1"/>
    <row r="6504" ht="15.75" customHeight="1"/>
    <row r="6505" ht="15.75" customHeight="1"/>
    <row r="6506" ht="15.75" customHeight="1"/>
    <row r="6507" ht="15.75" customHeight="1"/>
    <row r="6508" ht="15.75" customHeight="1"/>
    <row r="6509" ht="15.75" customHeight="1"/>
    <row r="6510" ht="15.75" customHeight="1"/>
    <row r="6511" ht="15.75" customHeight="1"/>
    <row r="6512" ht="15.75" customHeight="1"/>
    <row r="6513" ht="15.75" customHeight="1"/>
    <row r="6514" ht="15.75" customHeight="1"/>
    <row r="6515" ht="15.75" customHeight="1"/>
    <row r="6516" ht="15.75" customHeight="1"/>
    <row r="6517" ht="15.75" customHeight="1"/>
    <row r="6518" ht="15.75" customHeight="1"/>
    <row r="6519" ht="15.75" customHeight="1"/>
    <row r="6520" ht="15.75" customHeight="1"/>
    <row r="6521" ht="15.75" customHeight="1"/>
    <row r="6522" ht="15.75" customHeight="1"/>
    <row r="6523" ht="15.75" customHeight="1"/>
    <row r="6524" ht="15.75" customHeight="1"/>
    <row r="6525" ht="15.75" customHeight="1"/>
    <row r="6526" ht="15.75" customHeight="1"/>
    <row r="6527" ht="15.75" customHeight="1"/>
    <row r="6528" ht="15.75" customHeight="1"/>
    <row r="6529" ht="15.75" customHeight="1"/>
    <row r="6530" ht="15.75" customHeight="1"/>
    <row r="6531" ht="15.75" customHeight="1"/>
    <row r="6532" ht="15.75" customHeight="1"/>
    <row r="6533" ht="15.75" customHeight="1"/>
    <row r="6534" ht="15.75" customHeight="1"/>
    <row r="6535" ht="15.75" customHeight="1"/>
    <row r="6536" ht="15.75" customHeight="1"/>
    <row r="6537" ht="15.75" customHeight="1"/>
    <row r="6538" ht="15.75" customHeight="1"/>
    <row r="6539" ht="15.75" customHeight="1"/>
    <row r="6540" ht="15.75" customHeight="1"/>
    <row r="6541" ht="15.75" customHeight="1"/>
    <row r="6542" ht="15.75" customHeight="1"/>
    <row r="6543" ht="15.75" customHeight="1"/>
    <row r="6544" ht="15.75" customHeight="1"/>
    <row r="6545" ht="15.75" customHeight="1"/>
    <row r="6546" ht="15.75" customHeight="1"/>
    <row r="6547" ht="15.75" customHeight="1"/>
    <row r="6548" ht="15.75" customHeight="1"/>
    <row r="6549" ht="15.75" customHeight="1"/>
    <row r="6550" ht="15.75" customHeight="1"/>
    <row r="6551" ht="15.75" customHeight="1"/>
    <row r="6552" ht="15.75" customHeight="1"/>
    <row r="6553" ht="15.75" customHeight="1"/>
    <row r="6554" ht="15.75" customHeight="1"/>
    <row r="6555" ht="15.75" customHeight="1"/>
    <row r="6556" ht="15.75" customHeight="1"/>
    <row r="6557" ht="15.75" customHeight="1"/>
    <row r="6558" ht="15.75" customHeight="1"/>
    <row r="6559" ht="15.75" customHeight="1"/>
    <row r="6560" ht="15.75" customHeight="1"/>
    <row r="6561" ht="15.75" customHeight="1"/>
    <row r="6562" ht="15.75" customHeight="1"/>
    <row r="6563" ht="15.75" customHeight="1"/>
    <row r="6564" ht="15.75" customHeight="1"/>
    <row r="6565" ht="15.75" customHeight="1"/>
    <row r="6566" ht="15.75" customHeight="1"/>
    <row r="6567" ht="15.75" customHeight="1"/>
    <row r="6568" ht="15.75" customHeight="1"/>
    <row r="6569" ht="15.75" customHeight="1"/>
    <row r="6570" ht="15.75" customHeight="1"/>
    <row r="6571" ht="15.75" customHeight="1"/>
    <row r="6572" ht="15.75" customHeight="1"/>
    <row r="6573" ht="15.75" customHeight="1"/>
    <row r="6574" ht="15.75" customHeight="1"/>
    <row r="6575" ht="15.75" customHeight="1"/>
    <row r="6576" ht="15.75" customHeight="1"/>
    <row r="6577" ht="15.75" customHeight="1"/>
    <row r="6578" ht="15.75" customHeight="1"/>
    <row r="6579" ht="15.75" customHeight="1"/>
    <row r="6580" ht="15.75" customHeight="1"/>
    <row r="6581" ht="15.75" customHeight="1"/>
    <row r="6582" ht="15.75" customHeight="1"/>
    <row r="6583" ht="15.75" customHeight="1"/>
    <row r="6584" ht="15.75" customHeight="1"/>
    <row r="6585" ht="15.75" customHeight="1"/>
    <row r="6586" ht="15.75" customHeight="1"/>
    <row r="6587" ht="15.75" customHeight="1"/>
    <row r="6588" ht="15.75" customHeight="1"/>
    <row r="6589" ht="15.75" customHeight="1"/>
    <row r="6590" ht="15.75" customHeight="1"/>
    <row r="6591" ht="15.75" customHeight="1"/>
    <row r="6592" ht="15.75" customHeight="1"/>
    <row r="6593" ht="15.75" customHeight="1"/>
    <row r="6594" ht="15.75" customHeight="1"/>
    <row r="6595" ht="15.75" customHeight="1"/>
    <row r="6596" ht="15.75" customHeight="1"/>
    <row r="6597" ht="15.75" customHeight="1"/>
    <row r="6598" ht="15.75" customHeight="1"/>
    <row r="6599" ht="15.75" customHeight="1"/>
    <row r="6600" ht="15.75" customHeight="1"/>
    <row r="6601" ht="15.75" customHeight="1"/>
    <row r="6602" ht="15.75" customHeight="1"/>
    <row r="6603" ht="15.75" customHeight="1"/>
    <row r="6604" ht="15.75" customHeight="1"/>
    <row r="6605" ht="15.75" customHeight="1"/>
    <row r="6606" ht="15.75" customHeight="1"/>
    <row r="6607" ht="15.75" customHeight="1"/>
    <row r="6608" ht="15.75" customHeight="1"/>
    <row r="6609" ht="15.75" customHeight="1"/>
    <row r="6610" ht="15.75" customHeight="1"/>
    <row r="6611" ht="15.75" customHeight="1"/>
    <row r="6612" ht="15.75" customHeight="1"/>
    <row r="6613" ht="15.75" customHeight="1"/>
    <row r="6614" ht="15.75" customHeight="1"/>
    <row r="6615" ht="15.75" customHeight="1"/>
    <row r="6616" ht="15.75" customHeight="1"/>
    <row r="6617" ht="15.75" customHeight="1"/>
    <row r="6618" ht="15.75" customHeight="1"/>
    <row r="6619" ht="15.75" customHeight="1"/>
    <row r="6620" ht="15.75" customHeight="1"/>
    <row r="6621" ht="15.75" customHeight="1"/>
    <row r="6622" ht="15.75" customHeight="1"/>
    <row r="6623" ht="15.75" customHeight="1"/>
    <row r="6624" ht="15.75" customHeight="1"/>
    <row r="6625" ht="15.75" customHeight="1"/>
    <row r="6626" ht="15.75" customHeight="1"/>
    <row r="6627" ht="15.75" customHeight="1"/>
    <row r="6628" ht="15.75" customHeight="1"/>
    <row r="6629" ht="15.75" customHeight="1"/>
    <row r="6630" ht="15.75" customHeight="1"/>
    <row r="6631" ht="15.75" customHeight="1"/>
    <row r="6632" ht="15.75" customHeight="1"/>
    <row r="6633" ht="15.75" customHeight="1"/>
    <row r="6634" ht="15.75" customHeight="1"/>
    <row r="6635" ht="15.75" customHeight="1"/>
    <row r="6636" ht="15.75" customHeight="1"/>
    <row r="6637" ht="15.75" customHeight="1"/>
    <row r="6638" ht="15.75" customHeight="1"/>
    <row r="6639" ht="15.75" customHeight="1"/>
    <row r="6640" ht="15.75" customHeight="1"/>
    <row r="6641" ht="15.75" customHeight="1"/>
    <row r="6642" ht="15.75" customHeight="1"/>
    <row r="6643" ht="15.75" customHeight="1"/>
    <row r="6644" ht="15.75" customHeight="1"/>
    <row r="6645" ht="15.75" customHeight="1"/>
    <row r="6646" ht="15.75" customHeight="1"/>
    <row r="6647" ht="15.75" customHeight="1"/>
    <row r="6648" ht="15.75" customHeight="1"/>
    <row r="6649" ht="15.75" customHeight="1"/>
    <row r="6650" ht="15.75" customHeight="1"/>
    <row r="6651" ht="15.75" customHeight="1"/>
    <row r="6652" ht="15.75" customHeight="1"/>
    <row r="6653" ht="15.75" customHeight="1"/>
    <row r="6654" ht="15.75" customHeight="1"/>
    <row r="6655" ht="15.75" customHeight="1"/>
    <row r="6656" ht="15.75" customHeight="1"/>
    <row r="6657" ht="15.75" customHeight="1"/>
    <row r="6658" ht="15.75" customHeight="1"/>
    <row r="6659" ht="15.75" customHeight="1"/>
    <row r="6660" ht="15.75" customHeight="1"/>
    <row r="6661" ht="15.75" customHeight="1"/>
    <row r="6662" ht="15.75" customHeight="1"/>
    <row r="6663" ht="15.75" customHeight="1"/>
    <row r="6664" ht="15.75" customHeight="1"/>
    <row r="6665" ht="15.75" customHeight="1"/>
    <row r="6666" ht="15.75" customHeight="1"/>
    <row r="6667" ht="15.75" customHeight="1"/>
    <row r="6668" ht="15.75" customHeight="1"/>
    <row r="6669" ht="15.75" customHeight="1"/>
    <row r="6670" ht="15.75" customHeight="1"/>
    <row r="6671" ht="15.75" customHeight="1"/>
    <row r="6672" ht="15.75" customHeight="1"/>
    <row r="6673" ht="15.75" customHeight="1"/>
    <row r="6674" ht="15.75" customHeight="1"/>
    <row r="6675" ht="15.75" customHeight="1"/>
    <row r="6676" ht="15.75" customHeight="1"/>
    <row r="6677" ht="15.75" customHeight="1"/>
    <row r="6678" ht="15.75" customHeight="1"/>
    <row r="6679" ht="15.75" customHeight="1"/>
    <row r="6680" ht="15.75" customHeight="1"/>
    <row r="6681" ht="15.75" customHeight="1"/>
    <row r="6682" ht="15.75" customHeight="1"/>
    <row r="6683" ht="15.75" customHeight="1"/>
    <row r="6684" ht="15.75" customHeight="1"/>
    <row r="6685" ht="15.75" customHeight="1"/>
    <row r="6686" ht="15.75" customHeight="1"/>
    <row r="6687" ht="15.75" customHeight="1"/>
    <row r="6688" ht="15.75" customHeight="1"/>
    <row r="6689" ht="15.75" customHeight="1"/>
    <row r="6690" ht="15.75" customHeight="1"/>
    <row r="6691" ht="15.75" customHeight="1"/>
    <row r="6692" ht="15.75" customHeight="1"/>
    <row r="6693" ht="15.75" customHeight="1"/>
    <row r="6694" ht="15.75" customHeight="1"/>
    <row r="6695" ht="15.75" customHeight="1"/>
    <row r="6696" ht="15.75" customHeight="1"/>
    <row r="6697" ht="15.75" customHeight="1"/>
    <row r="6698" ht="15.75" customHeight="1"/>
    <row r="6699" ht="15.75" customHeight="1"/>
    <row r="6700" ht="15.75" customHeight="1"/>
    <row r="6701" ht="15.75" customHeight="1"/>
    <row r="6702" ht="15.75" customHeight="1"/>
    <row r="6703" ht="15.75" customHeight="1"/>
    <row r="6704" ht="15.75" customHeight="1"/>
    <row r="6705" ht="15.75" customHeight="1"/>
    <row r="6706" ht="15.75" customHeight="1"/>
    <row r="6707" ht="15.75" customHeight="1"/>
    <row r="6708" ht="15.75" customHeight="1"/>
    <row r="6709" ht="15.75" customHeight="1"/>
    <row r="6710" ht="15.75" customHeight="1"/>
    <row r="6711" ht="15.75" customHeight="1"/>
    <row r="6712" ht="15.75" customHeight="1"/>
    <row r="6713" ht="15.75" customHeight="1"/>
    <row r="6714" ht="15.75" customHeight="1"/>
    <row r="6715" ht="15.75" customHeight="1"/>
    <row r="6716" ht="15.75" customHeight="1"/>
    <row r="6717" ht="15.75" customHeight="1"/>
    <row r="6718" ht="15.75" customHeight="1"/>
    <row r="6719" ht="15.75" customHeight="1"/>
    <row r="6720" ht="15.75" customHeight="1"/>
    <row r="6721" ht="15.75" customHeight="1"/>
    <row r="6722" ht="15.75" customHeight="1"/>
    <row r="6723" ht="15.75" customHeight="1"/>
    <row r="6724" ht="15.75" customHeight="1"/>
    <row r="6725" ht="15.75" customHeight="1"/>
    <row r="6726" ht="15.75" customHeight="1"/>
    <row r="6727" ht="15.75" customHeight="1"/>
    <row r="6728" ht="15.75" customHeight="1"/>
    <row r="6729" ht="15.75" customHeight="1"/>
    <row r="6730" ht="15.75" customHeight="1"/>
    <row r="6731" ht="15.75" customHeight="1"/>
    <row r="6732" ht="15.75" customHeight="1"/>
    <row r="6733" ht="15.75" customHeight="1"/>
    <row r="6734" ht="15.75" customHeight="1"/>
    <row r="6735" ht="15.75" customHeight="1"/>
    <row r="6736" ht="15.75" customHeight="1"/>
    <row r="6737" ht="15.75" customHeight="1"/>
    <row r="6738" ht="15.75" customHeight="1"/>
    <row r="6739" ht="15.75" customHeight="1"/>
    <row r="6740" ht="15.75" customHeight="1"/>
    <row r="6741" ht="15.75" customHeight="1"/>
    <row r="6742" ht="15.75" customHeight="1"/>
    <row r="6743" ht="15.75" customHeight="1"/>
    <row r="6744" ht="15.75" customHeight="1"/>
    <row r="6745" ht="15.75" customHeight="1"/>
    <row r="6746" ht="15.75" customHeight="1"/>
    <row r="6747" ht="15.75" customHeight="1"/>
    <row r="6748" ht="15.75" customHeight="1"/>
    <row r="6749" ht="15.75" customHeight="1"/>
    <row r="6750" ht="15.75" customHeight="1"/>
    <row r="6751" ht="15.75" customHeight="1"/>
    <row r="6752" ht="15.75" customHeight="1"/>
    <row r="6753" ht="15.75" customHeight="1"/>
    <row r="6754" ht="15.75" customHeight="1"/>
    <row r="6755" ht="15.75" customHeight="1"/>
    <row r="6756" ht="15.75" customHeight="1"/>
    <row r="6757" ht="15.75" customHeight="1"/>
    <row r="6758" ht="15.75" customHeight="1"/>
    <row r="6759" ht="15.75" customHeight="1"/>
    <row r="6760" ht="15.75" customHeight="1"/>
    <row r="6761" ht="15.75" customHeight="1"/>
    <row r="6762" ht="15.75" customHeight="1"/>
    <row r="6763" ht="15.75" customHeight="1"/>
    <row r="6764" ht="15.75" customHeight="1"/>
    <row r="6765" ht="15.75" customHeight="1"/>
    <row r="6766" ht="15.75" customHeight="1"/>
    <row r="6767" ht="15.75" customHeight="1"/>
    <row r="6768" ht="15.75" customHeight="1"/>
    <row r="6769" ht="15.75" customHeight="1"/>
    <row r="6770" ht="15.75" customHeight="1"/>
    <row r="6771" ht="15.75" customHeight="1"/>
    <row r="6772" ht="15.75" customHeight="1"/>
    <row r="6773" ht="15.75" customHeight="1"/>
    <row r="6774" ht="15.75" customHeight="1"/>
    <row r="6775" ht="15.75" customHeight="1"/>
    <row r="6776" ht="15.75" customHeight="1"/>
    <row r="6777" ht="15.75" customHeight="1"/>
    <row r="6778" ht="15.75" customHeight="1"/>
    <row r="6779" ht="15.75" customHeight="1"/>
    <row r="6780" ht="15.75" customHeight="1"/>
    <row r="6781" ht="15.75" customHeight="1"/>
    <row r="6782" ht="15.75" customHeight="1"/>
    <row r="6783" ht="15.75" customHeight="1"/>
    <row r="6784" ht="15.75" customHeight="1"/>
    <row r="6785" ht="15.75" customHeight="1"/>
    <row r="6786" ht="15.75" customHeight="1"/>
    <row r="6787" ht="15.75" customHeight="1"/>
    <row r="6788" ht="15.75" customHeight="1"/>
    <row r="6789" ht="15.75" customHeight="1"/>
    <row r="6790" ht="15.75" customHeight="1"/>
    <row r="6791" ht="15.75" customHeight="1"/>
    <row r="6792" ht="15.75" customHeight="1"/>
    <row r="6793" ht="15.75" customHeight="1"/>
    <row r="6794" ht="15.75" customHeight="1"/>
    <row r="6795" ht="15.75" customHeight="1"/>
    <row r="6796" ht="15.75" customHeight="1"/>
    <row r="6797" ht="15.75" customHeight="1"/>
    <row r="6798" ht="15.75" customHeight="1"/>
    <row r="6799" ht="15.75" customHeight="1"/>
    <row r="6800" ht="15.75" customHeight="1"/>
    <row r="6801" ht="15.75" customHeight="1"/>
    <row r="6802" ht="15.75" customHeight="1"/>
    <row r="6803" ht="15.75" customHeight="1"/>
    <row r="6804" ht="15.75" customHeight="1"/>
    <row r="6805" ht="15.75" customHeight="1"/>
    <row r="6806" ht="15.75" customHeight="1"/>
    <row r="6807" ht="15.75" customHeight="1"/>
    <row r="6808" ht="15.75" customHeight="1"/>
    <row r="6809" ht="15.75" customHeight="1"/>
    <row r="6810" ht="15.75" customHeight="1"/>
    <row r="6811" ht="15.75" customHeight="1"/>
    <row r="6812" ht="15.75" customHeight="1"/>
    <row r="6813" ht="15.75" customHeight="1"/>
    <row r="6814" ht="15.75" customHeight="1"/>
    <row r="6815" ht="15.75" customHeight="1"/>
    <row r="6816" ht="15.75" customHeight="1"/>
    <row r="6817" ht="15.75" customHeight="1"/>
    <row r="6818" ht="15.75" customHeight="1"/>
    <row r="6819" ht="15.75" customHeight="1"/>
    <row r="6820" ht="15.75" customHeight="1"/>
    <row r="6821" ht="15.75" customHeight="1"/>
    <row r="6822" ht="15.75" customHeight="1"/>
    <row r="6823" ht="15.75" customHeight="1"/>
    <row r="6824" ht="15.75" customHeight="1"/>
    <row r="6825" ht="15.75" customHeight="1"/>
    <row r="6826" ht="15.75" customHeight="1"/>
    <row r="6827" ht="15.75" customHeight="1"/>
    <row r="6828" ht="15.75" customHeight="1"/>
    <row r="6829" ht="15.75" customHeight="1"/>
    <row r="6830" ht="15.75" customHeight="1"/>
    <row r="6831" ht="15.75" customHeight="1"/>
    <row r="6832" ht="15.75" customHeight="1"/>
    <row r="6833" ht="15.75" customHeight="1"/>
    <row r="6834" ht="15.75" customHeight="1"/>
    <row r="6835" ht="15.75" customHeight="1"/>
    <row r="6836" ht="15.75" customHeight="1"/>
    <row r="6837" ht="15.75" customHeight="1"/>
    <row r="6838" ht="15.75" customHeight="1"/>
    <row r="6839" ht="15.75" customHeight="1"/>
    <row r="6840" ht="15.75" customHeight="1"/>
    <row r="6841" ht="15.75" customHeight="1"/>
    <row r="6842" ht="15.75" customHeight="1"/>
    <row r="6843" ht="15.75" customHeight="1"/>
    <row r="6844" ht="15.75" customHeight="1"/>
    <row r="6845" ht="15.75" customHeight="1"/>
    <row r="6846" ht="15.75" customHeight="1"/>
    <row r="6847" ht="15.75" customHeight="1"/>
    <row r="6848" ht="15.75" customHeight="1"/>
    <row r="6849" ht="15.75" customHeight="1"/>
    <row r="6850" ht="15.75" customHeight="1"/>
    <row r="6851" ht="15.75" customHeight="1"/>
    <row r="6852" ht="15.75" customHeight="1"/>
    <row r="6853" ht="15.75" customHeight="1"/>
    <row r="6854" ht="15.75" customHeight="1"/>
    <row r="6855" ht="15.75" customHeight="1"/>
    <row r="6856" ht="15.75" customHeight="1"/>
    <row r="6857" ht="15.75" customHeight="1"/>
    <row r="6858" ht="15.75" customHeight="1"/>
    <row r="6859" ht="15.75" customHeight="1"/>
    <row r="6860" ht="15.75" customHeight="1"/>
    <row r="6861" ht="15.75" customHeight="1"/>
    <row r="6862" ht="15.75" customHeight="1"/>
    <row r="6863" ht="15.75" customHeight="1"/>
    <row r="6864" ht="15.75" customHeight="1"/>
    <row r="6865" ht="15.75" customHeight="1"/>
    <row r="6866" ht="15.75" customHeight="1"/>
    <row r="6867" ht="15.75" customHeight="1"/>
    <row r="6868" ht="15.75" customHeight="1"/>
    <row r="6869" ht="15.75" customHeight="1"/>
    <row r="6870" ht="15.75" customHeight="1"/>
    <row r="6871" ht="15.75" customHeight="1"/>
    <row r="6872" ht="15.75" customHeight="1"/>
    <row r="6873" ht="15.75" customHeight="1"/>
    <row r="6874" ht="15.75" customHeight="1"/>
    <row r="6875" ht="15.75" customHeight="1"/>
    <row r="6876" ht="15.75" customHeight="1"/>
    <row r="6877" ht="15.75" customHeight="1"/>
    <row r="6878" ht="15.75" customHeight="1"/>
    <row r="6879" ht="15.75" customHeight="1"/>
    <row r="6880" ht="15.75" customHeight="1"/>
    <row r="6881" ht="15.75" customHeight="1"/>
    <row r="6882" ht="15.75" customHeight="1"/>
    <row r="6883" ht="15.75" customHeight="1"/>
    <row r="6884" ht="15.75" customHeight="1"/>
    <row r="6885" ht="15.75" customHeight="1"/>
    <row r="6886" ht="15.75" customHeight="1"/>
    <row r="6887" ht="15.75" customHeight="1"/>
    <row r="6888" ht="15.75" customHeight="1"/>
    <row r="6889" ht="15.75" customHeight="1"/>
    <row r="6890" ht="15.75" customHeight="1"/>
    <row r="6891" ht="15.75" customHeight="1"/>
    <row r="6892" ht="15.75" customHeight="1"/>
    <row r="6893" ht="15.75" customHeight="1"/>
    <row r="6894" ht="15.75" customHeight="1"/>
    <row r="6895" ht="15.75" customHeight="1"/>
    <row r="6896" ht="15.75" customHeight="1"/>
    <row r="6897" ht="15.75" customHeight="1"/>
    <row r="6898" ht="15.75" customHeight="1"/>
    <row r="6899" ht="15.75" customHeight="1"/>
    <row r="6900" ht="15.75" customHeight="1"/>
    <row r="6901" ht="15.75" customHeight="1"/>
    <row r="6902" ht="15.75" customHeight="1"/>
    <row r="6903" ht="15.75" customHeight="1"/>
    <row r="6904" ht="15.75" customHeight="1"/>
    <row r="6905" ht="15.75" customHeight="1"/>
    <row r="6906" ht="15.75" customHeight="1"/>
    <row r="6907" ht="15.75" customHeight="1"/>
    <row r="6908" ht="15.75" customHeight="1"/>
    <row r="6909" ht="15.75" customHeight="1"/>
    <row r="6910" ht="15.75" customHeight="1"/>
    <row r="6911" ht="15.75" customHeight="1"/>
    <row r="6912" ht="15.75" customHeight="1"/>
    <row r="6913" ht="15.75" customHeight="1"/>
    <row r="6914" ht="15.75" customHeight="1"/>
    <row r="6915" ht="15.75" customHeight="1"/>
    <row r="6916" ht="15.75" customHeight="1"/>
    <row r="6917" ht="15.75" customHeight="1"/>
    <row r="6918" ht="15.75" customHeight="1"/>
    <row r="6919" ht="15.75" customHeight="1"/>
    <row r="6920" ht="15.75" customHeight="1"/>
    <row r="6921" ht="15.75" customHeight="1"/>
    <row r="6922" ht="15.75" customHeight="1"/>
    <row r="6923" ht="15.75" customHeight="1"/>
    <row r="6924" ht="15.75" customHeight="1"/>
    <row r="6925" ht="15.75" customHeight="1"/>
    <row r="6926" ht="15.75" customHeight="1"/>
    <row r="6927" ht="15.75" customHeight="1"/>
    <row r="6928" ht="15.75" customHeight="1"/>
    <row r="6929" ht="15.75" customHeight="1"/>
    <row r="6930" ht="15.75" customHeight="1"/>
    <row r="6931" ht="15.75" customHeight="1"/>
    <row r="6932" ht="15.75" customHeight="1"/>
    <row r="6933" ht="15.75" customHeight="1"/>
    <row r="6934" ht="15.75" customHeight="1"/>
    <row r="6935" ht="15.75" customHeight="1"/>
    <row r="6936" ht="15.75" customHeight="1"/>
    <row r="6937" ht="15.75" customHeight="1"/>
    <row r="6938" ht="15.75" customHeight="1"/>
    <row r="6939" ht="15.75" customHeight="1"/>
    <row r="6940" ht="15.75" customHeight="1"/>
    <row r="6941" ht="15.75" customHeight="1"/>
    <row r="6942" ht="15.75" customHeight="1"/>
    <row r="6943" ht="15.75" customHeight="1"/>
    <row r="6944" ht="15.75" customHeight="1"/>
    <row r="6945" ht="15.75" customHeight="1"/>
    <row r="6946" ht="15.75" customHeight="1"/>
    <row r="6947" ht="15.75" customHeight="1"/>
    <row r="6948" ht="15.75" customHeight="1"/>
    <row r="6949" ht="15.75" customHeight="1"/>
    <row r="6950" ht="15.75" customHeight="1"/>
    <row r="6951" ht="15.75" customHeight="1"/>
    <row r="6952" ht="15.75" customHeight="1"/>
    <row r="6953" ht="15.75" customHeight="1"/>
    <row r="6954" ht="15.75" customHeight="1"/>
    <row r="6955" ht="15.75" customHeight="1"/>
    <row r="6956" ht="15.75" customHeight="1"/>
    <row r="6957" ht="15.75" customHeight="1"/>
    <row r="6958" ht="15.75" customHeight="1"/>
    <row r="6959" ht="15.75" customHeight="1"/>
    <row r="6960" ht="15.75" customHeight="1"/>
    <row r="6961" ht="15.75" customHeight="1"/>
    <row r="6962" ht="15.75" customHeight="1"/>
    <row r="6963" ht="15.75" customHeight="1"/>
    <row r="6964" ht="15.75" customHeight="1"/>
    <row r="6965" ht="15.75" customHeight="1"/>
    <row r="6966" ht="15.75" customHeight="1"/>
    <row r="6967" ht="15.75" customHeight="1"/>
    <row r="6968" ht="15.75" customHeight="1"/>
    <row r="6969" ht="15.75" customHeight="1"/>
    <row r="6970" ht="15.75" customHeight="1"/>
    <row r="6971" ht="15.75" customHeight="1"/>
    <row r="6972" ht="15.75" customHeight="1"/>
    <row r="6973" ht="15.75" customHeight="1"/>
    <row r="6974" ht="15.75" customHeight="1"/>
    <row r="6975" ht="15.75" customHeight="1"/>
    <row r="6976" ht="15.75" customHeight="1"/>
    <row r="6977" ht="15.75" customHeight="1"/>
    <row r="6978" ht="15.75" customHeight="1"/>
    <row r="6979" ht="15.75" customHeight="1"/>
    <row r="6980" ht="15.75" customHeight="1"/>
    <row r="6981" ht="15.75" customHeight="1"/>
    <row r="6982" ht="15.75" customHeight="1"/>
    <row r="6983" ht="15.75" customHeight="1"/>
    <row r="6984" ht="15.75" customHeight="1"/>
    <row r="6985" ht="15.75" customHeight="1"/>
    <row r="6986" ht="15.75" customHeight="1"/>
    <row r="6987" ht="15.75" customHeight="1"/>
    <row r="6988" ht="15.75" customHeight="1"/>
    <row r="6989" ht="15.75" customHeight="1"/>
    <row r="6990" ht="15.75" customHeight="1"/>
    <row r="6991" ht="15.75" customHeight="1"/>
    <row r="6992" ht="15.75" customHeight="1"/>
    <row r="6993" ht="15.75" customHeight="1"/>
    <row r="6994" ht="15.75" customHeight="1"/>
    <row r="6995" ht="15.75" customHeight="1"/>
    <row r="6996" ht="15.75" customHeight="1"/>
    <row r="6997" ht="15.75" customHeight="1"/>
    <row r="6998" ht="15.75" customHeight="1"/>
    <row r="6999" ht="15.75" customHeight="1"/>
    <row r="7000" ht="15.75" customHeight="1"/>
    <row r="7001" ht="15.75" customHeight="1"/>
    <row r="7002" ht="15.75" customHeight="1"/>
    <row r="7003" ht="15.75" customHeight="1"/>
    <row r="7004" ht="15.75" customHeight="1"/>
    <row r="7005" ht="15.75" customHeight="1"/>
    <row r="7006" ht="15.75" customHeight="1"/>
    <row r="7007" ht="15.75" customHeight="1"/>
    <row r="7008" ht="15.75" customHeight="1"/>
    <row r="7009" ht="15.75" customHeight="1"/>
    <row r="7010" ht="15.75" customHeight="1"/>
    <row r="7011" ht="15.75" customHeight="1"/>
    <row r="7012" ht="15.75" customHeight="1"/>
    <row r="7013" ht="15.75" customHeight="1"/>
    <row r="7014" ht="15.75" customHeight="1"/>
    <row r="7015" ht="15.75" customHeight="1"/>
    <row r="7016" ht="15.75" customHeight="1"/>
    <row r="7017" ht="15.75" customHeight="1"/>
    <row r="7018" ht="15.75" customHeight="1"/>
    <row r="7019" ht="15.75" customHeight="1"/>
    <row r="7020" ht="15.75" customHeight="1"/>
    <row r="7021" ht="15.75" customHeight="1"/>
    <row r="7022" ht="15.75" customHeight="1"/>
    <row r="7023" ht="15.75" customHeight="1"/>
    <row r="7024" ht="15.75" customHeight="1"/>
    <row r="7025" ht="15.75" customHeight="1"/>
    <row r="7026" ht="15.75" customHeight="1"/>
    <row r="7027" ht="15.75" customHeight="1"/>
    <row r="7028" ht="15.75" customHeight="1"/>
    <row r="7029" ht="15.75" customHeight="1"/>
    <row r="7030" ht="15.75" customHeight="1"/>
    <row r="7031" ht="15.75" customHeight="1"/>
    <row r="7032" ht="15.75" customHeight="1"/>
    <row r="7033" ht="15.75" customHeight="1"/>
    <row r="7034" ht="15.75" customHeight="1"/>
    <row r="7035" ht="15.75" customHeight="1"/>
    <row r="7036" ht="15.75" customHeight="1"/>
    <row r="7037" ht="15.75" customHeight="1"/>
    <row r="7038" ht="15.75" customHeight="1"/>
    <row r="7039" ht="15.75" customHeight="1"/>
    <row r="7040" ht="15.75" customHeight="1"/>
    <row r="7041" ht="15.75" customHeight="1"/>
    <row r="7042" ht="15.75" customHeight="1"/>
    <row r="7043" ht="15.75" customHeight="1"/>
    <row r="7044" ht="15.75" customHeight="1"/>
    <row r="7045" ht="15.75" customHeight="1"/>
    <row r="7046" ht="15.75" customHeight="1"/>
    <row r="7047" ht="15.75" customHeight="1"/>
    <row r="7048" ht="15.75" customHeight="1"/>
    <row r="7049" ht="15.75" customHeight="1"/>
    <row r="7050" ht="15.75" customHeight="1"/>
    <row r="7051" ht="15.75" customHeight="1"/>
    <row r="7052" ht="15.75" customHeight="1"/>
    <row r="7053" ht="15.75" customHeight="1"/>
    <row r="7054" ht="15.75" customHeight="1"/>
    <row r="7055" ht="15.75" customHeight="1"/>
    <row r="7056" ht="15.75" customHeight="1"/>
    <row r="7057" ht="15.75" customHeight="1"/>
    <row r="7058" ht="15.75" customHeight="1"/>
    <row r="7059" ht="15.75" customHeight="1"/>
    <row r="7060" ht="15.75" customHeight="1"/>
    <row r="7061" ht="15.75" customHeight="1"/>
    <row r="7062" ht="15.75" customHeight="1"/>
    <row r="7063" ht="15.75" customHeight="1"/>
    <row r="7064" ht="15.75" customHeight="1"/>
    <row r="7065" ht="15.75" customHeight="1"/>
    <row r="7066" ht="15.75" customHeight="1"/>
    <row r="7067" ht="15.75" customHeight="1"/>
    <row r="7068" ht="15.75" customHeight="1"/>
    <row r="7069" ht="15.75" customHeight="1"/>
    <row r="7070" ht="15.75" customHeight="1"/>
    <row r="7071" ht="15.75" customHeight="1"/>
    <row r="7072" ht="15.75" customHeight="1"/>
    <row r="7073" ht="15.75" customHeight="1"/>
    <row r="7074" ht="15.75" customHeight="1"/>
    <row r="7075" ht="15.75" customHeight="1"/>
    <row r="7076" ht="15.75" customHeight="1"/>
    <row r="7077" ht="15.75" customHeight="1"/>
    <row r="7078" ht="15.75" customHeight="1"/>
    <row r="7079" ht="15.75" customHeight="1"/>
    <row r="7080" ht="15.75" customHeight="1"/>
    <row r="7081" ht="15.75" customHeight="1"/>
    <row r="7082" ht="15.75" customHeight="1"/>
    <row r="7083" ht="15.75" customHeight="1"/>
    <row r="7084" ht="15.75" customHeight="1"/>
    <row r="7085" ht="15.75" customHeight="1"/>
    <row r="7086" ht="15.75" customHeight="1"/>
    <row r="7087" ht="15.75" customHeight="1"/>
    <row r="7088" ht="15.75" customHeight="1"/>
    <row r="7089" ht="15.75" customHeight="1"/>
    <row r="7090" ht="15.75" customHeight="1"/>
    <row r="7091" ht="15.75" customHeight="1"/>
    <row r="7092" ht="15.75" customHeight="1"/>
    <row r="7093" ht="15.75" customHeight="1"/>
    <row r="7094" ht="15.75" customHeight="1"/>
    <row r="7095" ht="15.75" customHeight="1"/>
    <row r="7096" ht="15.75" customHeight="1"/>
    <row r="7097" ht="15.75" customHeight="1"/>
    <row r="7098" ht="15.75" customHeight="1"/>
    <row r="7099" ht="15.75" customHeight="1"/>
    <row r="7100" ht="15.75" customHeight="1"/>
    <row r="7101" ht="15.75" customHeight="1"/>
    <row r="7102" ht="15.75" customHeight="1"/>
    <row r="7103" ht="15.75" customHeight="1"/>
    <row r="7104" ht="15.75" customHeight="1"/>
    <row r="7105" ht="15.75" customHeight="1"/>
    <row r="7106" ht="15.75" customHeight="1"/>
    <row r="7107" ht="15.75" customHeight="1"/>
    <row r="7108" ht="15.75" customHeight="1"/>
    <row r="7109" ht="15.75" customHeight="1"/>
    <row r="7110" ht="15.75" customHeight="1"/>
    <row r="7111" ht="15.75" customHeight="1"/>
    <row r="7112" ht="15.75" customHeight="1"/>
    <row r="7113" ht="15.75" customHeight="1"/>
    <row r="7114" ht="15.75" customHeight="1"/>
    <row r="7115" ht="15.75" customHeight="1"/>
    <row r="7116" ht="15.75" customHeight="1"/>
    <row r="7117" ht="15.75" customHeight="1"/>
    <row r="7118" ht="15.75" customHeight="1"/>
    <row r="7119" ht="15.75" customHeight="1"/>
    <row r="7120" ht="15.75" customHeight="1"/>
    <row r="7121" ht="15.75" customHeight="1"/>
    <row r="7122" ht="15.75" customHeight="1"/>
    <row r="7123" ht="15.75" customHeight="1"/>
    <row r="7124" ht="15.75" customHeight="1"/>
    <row r="7125" ht="15.75" customHeight="1"/>
    <row r="7126" ht="15.75" customHeight="1"/>
    <row r="7127" ht="15.75" customHeight="1"/>
    <row r="7128" ht="15.75" customHeight="1"/>
    <row r="7129" ht="15.75" customHeight="1"/>
    <row r="7130" ht="15.75" customHeight="1"/>
    <row r="7131" ht="15.75" customHeight="1"/>
    <row r="7132" ht="15.75" customHeight="1"/>
    <row r="7133" ht="15.75" customHeight="1"/>
    <row r="7134" ht="15.75" customHeight="1"/>
    <row r="7135" ht="15.75" customHeight="1"/>
    <row r="7136" ht="15.75" customHeight="1"/>
    <row r="7137" ht="15.75" customHeight="1"/>
    <row r="7138" ht="15.75" customHeight="1"/>
    <row r="7139" ht="15.75" customHeight="1"/>
    <row r="7140" ht="15.75" customHeight="1"/>
    <row r="7141" ht="15.75" customHeight="1"/>
    <row r="7142" ht="15.75" customHeight="1"/>
    <row r="7143" ht="15.75" customHeight="1"/>
    <row r="7144" ht="15.75" customHeight="1"/>
    <row r="7145" ht="15.75" customHeight="1"/>
    <row r="7146" ht="15.75" customHeight="1"/>
    <row r="7147" ht="15.75" customHeight="1"/>
    <row r="7148" ht="15.75" customHeight="1"/>
    <row r="7149" ht="15.75" customHeight="1"/>
    <row r="7150" ht="15.75" customHeight="1"/>
    <row r="7151" ht="15.75" customHeight="1"/>
    <row r="7152" ht="15.75" customHeight="1"/>
    <row r="7153" ht="15.75" customHeight="1"/>
    <row r="7154" ht="15.75" customHeight="1"/>
    <row r="7155" ht="15.75" customHeight="1"/>
    <row r="7156" ht="15.75" customHeight="1"/>
    <row r="7157" ht="15.75" customHeight="1"/>
    <row r="7158" ht="15.75" customHeight="1"/>
    <row r="7159" ht="15.75" customHeight="1"/>
    <row r="7160" ht="15.75" customHeight="1"/>
    <row r="7161" ht="15.75" customHeight="1"/>
    <row r="7162" ht="15.75" customHeight="1"/>
    <row r="7163" ht="15.75" customHeight="1"/>
    <row r="7164" ht="15.75" customHeight="1"/>
    <row r="7165" ht="15.75" customHeight="1"/>
    <row r="7166" ht="15.75" customHeight="1"/>
    <row r="7167" ht="15.75" customHeight="1"/>
    <row r="7168" ht="15.75" customHeight="1"/>
    <row r="7169" ht="15.75" customHeight="1"/>
    <row r="7170" ht="15.75" customHeight="1"/>
    <row r="7171" ht="15.75" customHeight="1"/>
    <row r="7172" ht="15.75" customHeight="1"/>
    <row r="7173" ht="15.75" customHeight="1"/>
    <row r="7174" ht="15.75" customHeight="1"/>
    <row r="7175" ht="15.75" customHeight="1"/>
    <row r="7176" ht="15.75" customHeight="1"/>
    <row r="7177" ht="15.75" customHeight="1"/>
    <row r="7178" ht="15.75" customHeight="1"/>
    <row r="7179" ht="15.75" customHeight="1"/>
    <row r="7180" ht="15.75" customHeight="1"/>
    <row r="7181" ht="15.75" customHeight="1"/>
    <row r="7182" ht="15.75" customHeight="1"/>
    <row r="7183" ht="15.75" customHeight="1"/>
    <row r="7184" ht="15.75" customHeight="1"/>
    <row r="7185" ht="15.75" customHeight="1"/>
    <row r="7186" ht="15.75" customHeight="1"/>
    <row r="7187" ht="15.75" customHeight="1"/>
    <row r="7188" ht="15.75" customHeight="1"/>
    <row r="7189" ht="15.75" customHeight="1"/>
    <row r="7190" ht="15.75" customHeight="1"/>
    <row r="7191" ht="15.75" customHeight="1"/>
    <row r="7192" ht="15.75" customHeight="1"/>
    <row r="7193" ht="15.75" customHeight="1"/>
    <row r="7194" ht="15.75" customHeight="1"/>
    <row r="7195" ht="15.75" customHeight="1"/>
    <row r="7196" ht="15.75" customHeight="1"/>
    <row r="7197" ht="15.75" customHeight="1"/>
    <row r="7198" ht="15.75" customHeight="1"/>
    <row r="7199" ht="15.75" customHeight="1"/>
    <row r="7200" ht="15.75" customHeight="1"/>
    <row r="7201" ht="15.75" customHeight="1"/>
    <row r="7202" ht="15.75" customHeight="1"/>
    <row r="7203" ht="15.75" customHeight="1"/>
    <row r="7204" ht="15.75" customHeight="1"/>
    <row r="7205" ht="15.75" customHeight="1"/>
    <row r="7206" ht="15.75" customHeight="1"/>
    <row r="7207" ht="15.75" customHeight="1"/>
    <row r="7208" ht="15.75" customHeight="1"/>
    <row r="7209" ht="15.75" customHeight="1"/>
    <row r="7210" ht="15.75" customHeight="1"/>
    <row r="7211" ht="15.75" customHeight="1"/>
    <row r="7212" ht="15.75" customHeight="1"/>
    <row r="7213" ht="15.75" customHeight="1"/>
    <row r="7214" ht="15.75" customHeight="1"/>
    <row r="7215" ht="15.75" customHeight="1"/>
    <row r="7216" ht="15.75" customHeight="1"/>
    <row r="7217" ht="15.75" customHeight="1"/>
    <row r="7218" ht="15.75" customHeight="1"/>
    <row r="7219" ht="15.75" customHeight="1"/>
    <row r="7220" ht="15.75" customHeight="1"/>
    <row r="7221" ht="15.75" customHeight="1"/>
    <row r="7222" ht="15.75" customHeight="1"/>
    <row r="7223" ht="15.75" customHeight="1"/>
    <row r="7224" ht="15.75" customHeight="1"/>
    <row r="7225" ht="15.75" customHeight="1"/>
    <row r="7226" ht="15.75" customHeight="1"/>
    <row r="7227" ht="15.75" customHeight="1"/>
    <row r="7228" ht="15.75" customHeight="1"/>
    <row r="7229" ht="15.75" customHeight="1"/>
    <row r="7230" ht="15.75" customHeight="1"/>
    <row r="7231" ht="15.75" customHeight="1"/>
    <row r="7232" ht="15.75" customHeight="1"/>
    <row r="7233" ht="15.75" customHeight="1"/>
    <row r="7234" ht="15.75" customHeight="1"/>
    <row r="7235" ht="15.75" customHeight="1"/>
    <row r="7236" ht="15.75" customHeight="1"/>
    <row r="7237" ht="15.75" customHeight="1"/>
    <row r="7238" ht="15.75" customHeight="1"/>
    <row r="7239" ht="15.75" customHeight="1"/>
    <row r="7240" ht="15.75" customHeight="1"/>
    <row r="7241" ht="15.75" customHeight="1"/>
    <row r="7242" ht="15.75" customHeight="1"/>
    <row r="7243" ht="15.75" customHeight="1"/>
    <row r="7244" ht="15.75" customHeight="1"/>
    <row r="7245" ht="15.75" customHeight="1"/>
    <row r="7246" ht="15.75" customHeight="1"/>
    <row r="7247" ht="15.75" customHeight="1"/>
    <row r="7248" ht="15.75" customHeight="1"/>
    <row r="7249" ht="15.75" customHeight="1"/>
    <row r="7250" ht="15.75" customHeight="1"/>
    <row r="7251" ht="15.75" customHeight="1"/>
    <row r="7252" ht="15.75" customHeight="1"/>
    <row r="7253" ht="15.75" customHeight="1"/>
    <row r="7254" ht="15.75" customHeight="1"/>
    <row r="7255" ht="15.75" customHeight="1"/>
    <row r="7256" ht="15.75" customHeight="1"/>
    <row r="7257" ht="15.75" customHeight="1"/>
    <row r="7258" ht="15.75" customHeight="1"/>
    <row r="7259" ht="15.75" customHeight="1"/>
    <row r="7260" ht="15.75" customHeight="1"/>
    <row r="7261" ht="15.75" customHeight="1"/>
    <row r="7262" ht="15.75" customHeight="1"/>
    <row r="7263" ht="15.75" customHeight="1"/>
    <row r="7264" ht="15.75" customHeight="1"/>
    <row r="7265" ht="15.75" customHeight="1"/>
    <row r="7266" ht="15.75" customHeight="1"/>
    <row r="7267" ht="15.75" customHeight="1"/>
    <row r="7268" ht="15.75" customHeight="1"/>
    <row r="7269" ht="15.75" customHeight="1"/>
    <row r="7270" ht="15.75" customHeight="1"/>
    <row r="7271" ht="15.75" customHeight="1"/>
    <row r="7272" ht="15.75" customHeight="1"/>
    <row r="7273" ht="15.75" customHeight="1"/>
    <row r="7274" ht="15.75" customHeight="1"/>
    <row r="7275" ht="15.75" customHeight="1"/>
    <row r="7276" ht="15.75" customHeight="1"/>
    <row r="7277" ht="15.75" customHeight="1"/>
    <row r="7278" ht="15.75" customHeight="1"/>
    <row r="7279" ht="15.75" customHeight="1"/>
    <row r="7280" ht="15.75" customHeight="1"/>
    <row r="7281" ht="15.75" customHeight="1"/>
    <row r="7282" ht="15.75" customHeight="1"/>
    <row r="7283" ht="15.75" customHeight="1"/>
    <row r="7284" ht="15.75" customHeight="1"/>
    <row r="7285" ht="15.75" customHeight="1"/>
    <row r="7286" ht="15.75" customHeight="1"/>
    <row r="7287" ht="15.75" customHeight="1"/>
    <row r="7288" ht="15.75" customHeight="1"/>
    <row r="7289" ht="15.75" customHeight="1"/>
    <row r="7290" ht="15.75" customHeight="1"/>
    <row r="7291" ht="15.75" customHeight="1"/>
    <row r="7292" ht="15.75" customHeight="1"/>
    <row r="7293" ht="15.75" customHeight="1"/>
    <row r="7294" ht="15.75" customHeight="1"/>
    <row r="7295" ht="15.75" customHeight="1"/>
    <row r="7296" ht="15.75" customHeight="1"/>
    <row r="7297" ht="15.75" customHeight="1"/>
    <row r="7298" ht="15.75" customHeight="1"/>
    <row r="7299" ht="15.75" customHeight="1"/>
    <row r="7300" ht="15.75" customHeight="1"/>
    <row r="7301" ht="15.75" customHeight="1"/>
    <row r="7302" ht="15.75" customHeight="1"/>
    <row r="7303" ht="15.75" customHeight="1"/>
    <row r="7304" ht="15.75" customHeight="1"/>
    <row r="7305" ht="15.75" customHeight="1"/>
    <row r="7306" ht="15.75" customHeight="1"/>
    <row r="7307" ht="15.75" customHeight="1"/>
    <row r="7308" ht="15.75" customHeight="1"/>
    <row r="7309" ht="15.75" customHeight="1"/>
    <row r="7310" ht="15.75" customHeight="1"/>
    <row r="7311" ht="15.75" customHeight="1"/>
    <row r="7312" ht="15.75" customHeight="1"/>
    <row r="7313" ht="15.75" customHeight="1"/>
    <row r="7314" ht="15.75" customHeight="1"/>
    <row r="7315" ht="15.75" customHeight="1"/>
    <row r="7316" ht="15.75" customHeight="1"/>
    <row r="7317" ht="15.75" customHeight="1"/>
    <row r="7318" ht="15.75" customHeight="1"/>
    <row r="7319" ht="15.75" customHeight="1"/>
    <row r="7320" ht="15.75" customHeight="1"/>
    <row r="7321" ht="15.75" customHeight="1"/>
    <row r="7322" ht="15.75" customHeight="1"/>
    <row r="7323" ht="15.75" customHeight="1"/>
    <row r="7324" ht="15.75" customHeight="1"/>
    <row r="7325" ht="15.75" customHeight="1"/>
    <row r="7326" ht="15.75" customHeight="1"/>
    <row r="7327" ht="15.75" customHeight="1"/>
    <row r="7328" ht="15.75" customHeight="1"/>
    <row r="7329" ht="15.75" customHeight="1"/>
    <row r="7330" ht="15.75" customHeight="1"/>
    <row r="7331" ht="15.75" customHeight="1"/>
    <row r="7332" ht="15.75" customHeight="1"/>
    <row r="7333" ht="15.75" customHeight="1"/>
    <row r="7334" ht="15.75" customHeight="1"/>
    <row r="7335" ht="15.75" customHeight="1"/>
    <row r="7336" ht="15.75" customHeight="1"/>
    <row r="7337" ht="15.75" customHeight="1"/>
    <row r="7338" ht="15.75" customHeight="1"/>
    <row r="7339" ht="15.75" customHeight="1"/>
    <row r="7340" ht="15.75" customHeight="1"/>
    <row r="7341" ht="15.75" customHeight="1"/>
    <row r="7342" ht="15.75" customHeight="1"/>
    <row r="7343" ht="15.75" customHeight="1"/>
    <row r="7344" ht="15.75" customHeight="1"/>
    <row r="7345" ht="15.75" customHeight="1"/>
    <row r="7346" ht="15.75" customHeight="1"/>
    <row r="7347" ht="15.75" customHeight="1"/>
    <row r="7348" ht="15.75" customHeight="1"/>
    <row r="7349" ht="15.75" customHeight="1"/>
    <row r="7350" ht="15.75" customHeight="1"/>
    <row r="7351" ht="15.75" customHeight="1"/>
    <row r="7352" ht="15.75" customHeight="1"/>
    <row r="7353" ht="15.75" customHeight="1"/>
    <row r="7354" ht="15.75" customHeight="1"/>
    <row r="7355" ht="15.75" customHeight="1"/>
    <row r="7356" ht="15.75" customHeight="1"/>
    <row r="7357" ht="15.75" customHeight="1"/>
    <row r="7358" ht="15.75" customHeight="1"/>
    <row r="7359" ht="15.75" customHeight="1"/>
    <row r="7360" ht="15.75" customHeight="1"/>
    <row r="7361" ht="15.75" customHeight="1"/>
    <row r="7362" ht="15.75" customHeight="1"/>
    <row r="7363" ht="15.75" customHeight="1"/>
    <row r="7364" ht="15.75" customHeight="1"/>
    <row r="7365" ht="15.75" customHeight="1"/>
    <row r="7366" ht="15.75" customHeight="1"/>
    <row r="7367" ht="15.75" customHeight="1"/>
    <row r="7368" ht="15.75" customHeight="1"/>
    <row r="7369" ht="15.75" customHeight="1"/>
    <row r="7370" ht="15.75" customHeight="1"/>
    <row r="7371" ht="15.75" customHeight="1"/>
    <row r="7372" ht="15.75" customHeight="1"/>
    <row r="7373" ht="15.75" customHeight="1"/>
    <row r="7374" ht="15.75" customHeight="1"/>
    <row r="7375" ht="15.75" customHeight="1"/>
    <row r="7376" ht="15.75" customHeight="1"/>
    <row r="7377" ht="15.75" customHeight="1"/>
    <row r="7378" ht="15.75" customHeight="1"/>
    <row r="7379" ht="15.75" customHeight="1"/>
    <row r="7380" ht="15.75" customHeight="1"/>
    <row r="7381" ht="15.75" customHeight="1"/>
    <row r="7382" ht="15.75" customHeight="1"/>
    <row r="7383" ht="15.75" customHeight="1"/>
    <row r="7384" ht="15.75" customHeight="1"/>
    <row r="7385" ht="15.75" customHeight="1"/>
    <row r="7386" ht="15.75" customHeight="1"/>
    <row r="7387" ht="15.75" customHeight="1"/>
    <row r="7388" ht="15.75" customHeight="1"/>
    <row r="7389" ht="15.75" customHeight="1"/>
    <row r="7390" ht="15.75" customHeight="1"/>
    <row r="7391" ht="15.75" customHeight="1"/>
    <row r="7392" ht="15.75" customHeight="1"/>
    <row r="7393" ht="15.75" customHeight="1"/>
    <row r="7394" ht="15.75" customHeight="1"/>
    <row r="7395" ht="15.75" customHeight="1"/>
    <row r="7396" ht="15.75" customHeight="1"/>
    <row r="7397" ht="15.75" customHeight="1"/>
    <row r="7398" ht="15.75" customHeight="1"/>
    <row r="7399" ht="15.75" customHeight="1"/>
    <row r="7400" ht="15.75" customHeight="1"/>
    <row r="7401" ht="15.75" customHeight="1"/>
    <row r="7402" ht="15.75" customHeight="1"/>
    <row r="7403" ht="15.75" customHeight="1"/>
    <row r="7404" ht="15.75" customHeight="1"/>
    <row r="7405" ht="15.75" customHeight="1"/>
    <row r="7406" ht="15.75" customHeight="1"/>
    <row r="7407" ht="15.75" customHeight="1"/>
    <row r="7408" ht="15.75" customHeight="1"/>
    <row r="7409" ht="15.75" customHeight="1"/>
    <row r="7410" ht="15.75" customHeight="1"/>
    <row r="7411" ht="15.75" customHeight="1"/>
    <row r="7412" ht="15.75" customHeight="1"/>
    <row r="7413" ht="15.75" customHeight="1"/>
    <row r="7414" ht="15.75" customHeight="1"/>
    <row r="7415" ht="15.75" customHeight="1"/>
    <row r="7416" ht="15.75" customHeight="1"/>
    <row r="7417" ht="15.75" customHeight="1"/>
    <row r="7418" ht="15.75" customHeight="1"/>
    <row r="7419" ht="15.75" customHeight="1"/>
    <row r="7420" ht="15.75" customHeight="1"/>
    <row r="7421" ht="15.75" customHeight="1"/>
    <row r="7422" ht="15.75" customHeight="1"/>
    <row r="7423" ht="15.75" customHeight="1"/>
    <row r="7424" ht="15.75" customHeight="1"/>
    <row r="7425" ht="15.75" customHeight="1"/>
    <row r="7426" ht="15.75" customHeight="1"/>
    <row r="7427" ht="15.75" customHeight="1"/>
    <row r="7428" ht="15.75" customHeight="1"/>
    <row r="7429" ht="15.75" customHeight="1"/>
    <row r="7430" ht="15.75" customHeight="1"/>
    <row r="7431" ht="15.75" customHeight="1"/>
    <row r="7432" ht="15.75" customHeight="1"/>
    <row r="7433" ht="15.75" customHeight="1"/>
    <row r="7434" ht="15.75" customHeight="1"/>
    <row r="7435" ht="15.75" customHeight="1"/>
    <row r="7436" ht="15.75" customHeight="1"/>
    <row r="7437" ht="15.75" customHeight="1"/>
    <row r="7438" ht="15.75" customHeight="1"/>
    <row r="7439" ht="15.75" customHeight="1"/>
    <row r="7440" ht="15.75" customHeight="1"/>
    <row r="7441" ht="15.75" customHeight="1"/>
    <row r="7442" ht="15.75" customHeight="1"/>
    <row r="7443" ht="15.75" customHeight="1"/>
    <row r="7444" ht="15.75" customHeight="1"/>
    <row r="7445" ht="15.75" customHeight="1"/>
    <row r="7446" ht="15.75" customHeight="1"/>
    <row r="7447" ht="15.75" customHeight="1"/>
    <row r="7448" ht="15.75" customHeight="1"/>
    <row r="7449" ht="15.75" customHeight="1"/>
    <row r="7450" ht="15.75" customHeight="1"/>
    <row r="7451" ht="15.75" customHeight="1"/>
    <row r="7452" ht="15.75" customHeight="1"/>
    <row r="7453" ht="15.75" customHeight="1"/>
    <row r="7454" ht="15.75" customHeight="1"/>
    <row r="7455" ht="15.75" customHeight="1"/>
    <row r="7456" ht="15.75" customHeight="1"/>
    <row r="7457" ht="15.75" customHeight="1"/>
    <row r="7458" ht="15.75" customHeight="1"/>
    <row r="7459" ht="15.75" customHeight="1"/>
    <row r="7460" ht="15.75" customHeight="1"/>
    <row r="7461" ht="15.75" customHeight="1"/>
    <row r="7462" ht="15.75" customHeight="1"/>
    <row r="7463" ht="15.75" customHeight="1"/>
    <row r="7464" ht="15.75" customHeight="1"/>
    <row r="7465" ht="15.75" customHeight="1"/>
    <row r="7466" ht="15.75" customHeight="1"/>
    <row r="7467" ht="15.75" customHeight="1"/>
    <row r="7468" ht="15.75" customHeight="1"/>
    <row r="7469" ht="15.75" customHeight="1"/>
    <row r="7470" ht="15.75" customHeight="1"/>
    <row r="7471" ht="15.75" customHeight="1"/>
    <row r="7472" ht="15.75" customHeight="1"/>
    <row r="7473" ht="15.75" customHeight="1"/>
    <row r="7474" ht="15.75" customHeight="1"/>
    <row r="7475" ht="15.75" customHeight="1"/>
    <row r="7476" ht="15.75" customHeight="1"/>
    <row r="7477" ht="15.75" customHeight="1"/>
    <row r="7478" ht="15.75" customHeight="1"/>
    <row r="7479" ht="15.75" customHeight="1"/>
    <row r="7480" ht="15.75" customHeight="1"/>
    <row r="7481" ht="15.75" customHeight="1"/>
    <row r="7482" ht="15.75" customHeight="1"/>
    <row r="7483" ht="15.75" customHeight="1"/>
    <row r="7484" ht="15.75" customHeight="1"/>
    <row r="7485" ht="15.75" customHeight="1"/>
    <row r="7486" ht="15.75" customHeight="1"/>
    <row r="7487" ht="15.75" customHeight="1"/>
    <row r="7488" ht="15.75" customHeight="1"/>
    <row r="7489" ht="15.75" customHeight="1"/>
    <row r="7490" ht="15.75" customHeight="1"/>
    <row r="7491" ht="15.75" customHeight="1"/>
    <row r="7492" ht="15.75" customHeight="1"/>
    <row r="7493" ht="15.75" customHeight="1"/>
    <row r="7494" ht="15.75" customHeight="1"/>
    <row r="7495" ht="15.75" customHeight="1"/>
    <row r="7496" ht="15.75" customHeight="1"/>
    <row r="7497" ht="15.75" customHeight="1"/>
    <row r="7498" ht="15.75" customHeight="1"/>
    <row r="7499" ht="15.75" customHeight="1"/>
    <row r="7500" ht="15.75" customHeight="1"/>
    <row r="7501" ht="15.75" customHeight="1"/>
    <row r="7502" ht="15.75" customHeight="1"/>
    <row r="7503" ht="15.75" customHeight="1"/>
    <row r="7504" ht="15.75" customHeight="1"/>
    <row r="7505" ht="15.75" customHeight="1"/>
    <row r="7506" ht="15.75" customHeight="1"/>
    <row r="7507" ht="15.75" customHeight="1"/>
    <row r="7508" ht="15.75" customHeight="1"/>
    <row r="7509" ht="15.75" customHeight="1"/>
    <row r="7510" ht="15.75" customHeight="1"/>
    <row r="7511" ht="15.75" customHeight="1"/>
    <row r="7512" ht="15.75" customHeight="1"/>
    <row r="7513" ht="15.75" customHeight="1"/>
    <row r="7514" ht="15.75" customHeight="1"/>
    <row r="7515" ht="15.75" customHeight="1"/>
    <row r="7516" ht="15.75" customHeight="1"/>
    <row r="7517" ht="15.75" customHeight="1"/>
    <row r="7518" ht="15.75" customHeight="1"/>
    <row r="7519" ht="15.75" customHeight="1"/>
    <row r="7520" ht="15.75" customHeight="1"/>
    <row r="7521" ht="15.75" customHeight="1"/>
    <row r="7522" ht="15.75" customHeight="1"/>
    <row r="7523" ht="15.75" customHeight="1"/>
    <row r="7524" ht="15.75" customHeight="1"/>
    <row r="7525" ht="15.75" customHeight="1"/>
    <row r="7526" ht="15.75" customHeight="1"/>
    <row r="7527" ht="15.75" customHeight="1"/>
    <row r="7528" ht="15.75" customHeight="1"/>
    <row r="7529" ht="15.75" customHeight="1"/>
    <row r="7530" ht="15.75" customHeight="1"/>
    <row r="7531" ht="15.75" customHeight="1"/>
    <row r="7532" ht="15.75" customHeight="1"/>
    <row r="7533" ht="15.75" customHeight="1"/>
    <row r="7534" ht="15.75" customHeight="1"/>
    <row r="7535" ht="15.75" customHeight="1"/>
    <row r="7536" ht="15.75" customHeight="1"/>
    <row r="7537" ht="15.75" customHeight="1"/>
    <row r="7538" ht="15.75" customHeight="1"/>
    <row r="7539" ht="15.75" customHeight="1"/>
    <row r="7540" ht="15.75" customHeight="1"/>
    <row r="7541" ht="15.75" customHeight="1"/>
    <row r="7542" ht="15.75" customHeight="1"/>
    <row r="7543" ht="15.75" customHeight="1"/>
    <row r="7544" ht="15.75" customHeight="1"/>
    <row r="7545" ht="15.75" customHeight="1"/>
    <row r="7546" ht="15.75" customHeight="1"/>
    <row r="7547" ht="15.75" customHeight="1"/>
    <row r="7548" ht="15.75" customHeight="1"/>
    <row r="7549" ht="15.75" customHeight="1"/>
    <row r="7550" ht="15.75" customHeight="1"/>
    <row r="7551" ht="15.75" customHeight="1"/>
    <row r="7552" ht="15.75" customHeight="1"/>
    <row r="7553" ht="15.75" customHeight="1"/>
    <row r="7554" ht="15.75" customHeight="1"/>
    <row r="7555" ht="15.75" customHeight="1"/>
    <row r="7556" ht="15.75" customHeight="1"/>
    <row r="7557" ht="15.75" customHeight="1"/>
    <row r="7558" ht="15.75" customHeight="1"/>
    <row r="7559" ht="15.75" customHeight="1"/>
    <row r="7560" ht="15.75" customHeight="1"/>
    <row r="7561" ht="15.75" customHeight="1"/>
    <row r="7562" ht="15.75" customHeight="1"/>
    <row r="7563" ht="15.75" customHeight="1"/>
    <row r="7564" ht="15.75" customHeight="1"/>
    <row r="7565" ht="15.75" customHeight="1"/>
    <row r="7566" ht="15.75" customHeight="1"/>
    <row r="7567" ht="15.75" customHeight="1"/>
    <row r="7568" ht="15.75" customHeight="1"/>
    <row r="7569" ht="15.75" customHeight="1"/>
    <row r="7570" ht="15.75" customHeight="1"/>
    <row r="7571" ht="15.75" customHeight="1"/>
    <row r="7572" ht="15.75" customHeight="1"/>
    <row r="7573" ht="15.75" customHeight="1"/>
    <row r="7574" ht="15.75" customHeight="1"/>
    <row r="7575" ht="15.75" customHeight="1"/>
    <row r="7576" ht="15.75" customHeight="1"/>
    <row r="7577" ht="15.75" customHeight="1"/>
    <row r="7578" ht="15.75" customHeight="1"/>
    <row r="7579" ht="15.75" customHeight="1"/>
    <row r="7580" ht="15.75" customHeight="1"/>
    <row r="7581" ht="15.75" customHeight="1"/>
    <row r="7582" ht="15.75" customHeight="1"/>
    <row r="7583" ht="15.75" customHeight="1"/>
    <row r="7584" ht="15.75" customHeight="1"/>
    <row r="7585" ht="15.75" customHeight="1"/>
    <row r="7586" ht="15.75" customHeight="1"/>
    <row r="7587" ht="15.75" customHeight="1"/>
    <row r="7588" ht="15.75" customHeight="1"/>
    <row r="7589" ht="15.75" customHeight="1"/>
    <row r="7590" ht="15.75" customHeight="1"/>
    <row r="7591" ht="15.75" customHeight="1"/>
    <row r="7592" ht="15.75" customHeight="1"/>
    <row r="7593" ht="15.75" customHeight="1"/>
    <row r="7594" ht="15.75" customHeight="1"/>
    <row r="7595" ht="15.75" customHeight="1"/>
    <row r="7596" ht="15.75" customHeight="1"/>
    <row r="7597" ht="15.75" customHeight="1"/>
    <row r="7598" ht="15.75" customHeight="1"/>
    <row r="7599" ht="15.75" customHeight="1"/>
    <row r="7600" ht="15.75" customHeight="1"/>
    <row r="7601" ht="15.75" customHeight="1"/>
    <row r="7602" ht="15.75" customHeight="1"/>
    <row r="7603" ht="15.75" customHeight="1"/>
    <row r="7604" ht="15.75" customHeight="1"/>
    <row r="7605" ht="15.75" customHeight="1"/>
    <row r="7606" ht="15.75" customHeight="1"/>
    <row r="7607" ht="15.75" customHeight="1"/>
    <row r="7608" ht="15.75" customHeight="1"/>
    <row r="7609" ht="15.75" customHeight="1"/>
    <row r="7610" ht="15.75" customHeight="1"/>
    <row r="7611" ht="15.75" customHeight="1"/>
    <row r="7612" ht="15.75" customHeight="1"/>
    <row r="7613" ht="15.75" customHeight="1"/>
    <row r="7614" ht="15.75" customHeight="1"/>
    <row r="7615" ht="15.75" customHeight="1"/>
    <row r="7616" ht="15.75" customHeight="1"/>
    <row r="7617" ht="15.75" customHeight="1"/>
    <row r="7618" ht="15.75" customHeight="1"/>
    <row r="7619" ht="15.75" customHeight="1"/>
    <row r="7620" ht="15.75" customHeight="1"/>
    <row r="7621" ht="15.75" customHeight="1"/>
    <row r="7622" ht="15.75" customHeight="1"/>
    <row r="7623" ht="15.75" customHeight="1"/>
    <row r="7624" ht="15.75" customHeight="1"/>
    <row r="7625" ht="15.75" customHeight="1"/>
    <row r="7626" ht="15.75" customHeight="1"/>
    <row r="7627" ht="15.75" customHeight="1"/>
    <row r="7628" ht="15.75" customHeight="1"/>
    <row r="7629" ht="15.75" customHeight="1"/>
    <row r="7630" ht="15.75" customHeight="1"/>
    <row r="7631" ht="15.75" customHeight="1"/>
    <row r="7632" ht="15.75" customHeight="1"/>
    <row r="7633" ht="15.75" customHeight="1"/>
    <row r="7634" ht="15.75" customHeight="1"/>
    <row r="7635" ht="15.75" customHeight="1"/>
    <row r="7636" ht="15.75" customHeight="1"/>
    <row r="7637" ht="15.75" customHeight="1"/>
    <row r="7638" ht="15.75" customHeight="1"/>
    <row r="7639" ht="15.75" customHeight="1"/>
    <row r="7640" ht="15.75" customHeight="1"/>
    <row r="7641" ht="15.75" customHeight="1"/>
    <row r="7642" ht="15.75" customHeight="1"/>
    <row r="7643" ht="15.75" customHeight="1"/>
    <row r="7644" ht="15.75" customHeight="1"/>
    <row r="7645" ht="15.75" customHeight="1"/>
    <row r="7646" ht="15.75" customHeight="1"/>
    <row r="7647" ht="15.75" customHeight="1"/>
    <row r="7648" ht="15.75" customHeight="1"/>
    <row r="7649" ht="15.75" customHeight="1"/>
    <row r="7650" ht="15.75" customHeight="1"/>
    <row r="7651" ht="15.75" customHeight="1"/>
    <row r="7652" ht="15.75" customHeight="1"/>
    <row r="7653" ht="15.75" customHeight="1"/>
    <row r="7654" ht="15.75" customHeight="1"/>
    <row r="7655" ht="15.75" customHeight="1"/>
    <row r="7656" ht="15.75" customHeight="1"/>
    <row r="7657" ht="15.75" customHeight="1"/>
    <row r="7658" ht="15.75" customHeight="1"/>
    <row r="7659" ht="15.75" customHeight="1"/>
    <row r="7660" ht="15.75" customHeight="1"/>
    <row r="7661" ht="15.75" customHeight="1"/>
    <row r="7662" ht="15.75" customHeight="1"/>
    <row r="7663" ht="15.75" customHeight="1"/>
    <row r="7664" ht="15.75" customHeight="1"/>
    <row r="7665" ht="15.75" customHeight="1"/>
    <row r="7666" ht="15.75" customHeight="1"/>
    <row r="7667" ht="15.75" customHeight="1"/>
    <row r="7668" ht="15.75" customHeight="1"/>
    <row r="7669" ht="15.75" customHeight="1"/>
    <row r="7670" ht="15.75" customHeight="1"/>
    <row r="7671" ht="15.75" customHeight="1"/>
    <row r="7672" ht="15.75" customHeight="1"/>
    <row r="7673" ht="15.75" customHeight="1"/>
    <row r="7674" ht="15.75" customHeight="1"/>
    <row r="7675" ht="15.75" customHeight="1"/>
    <row r="7676" ht="15.75" customHeight="1"/>
    <row r="7677" ht="15.75" customHeight="1"/>
    <row r="7678" ht="15.75" customHeight="1"/>
    <row r="7679" ht="15.75" customHeight="1"/>
    <row r="7680" ht="15.75" customHeight="1"/>
    <row r="7681" ht="15.75" customHeight="1"/>
    <row r="7682" ht="15.75" customHeight="1"/>
    <row r="7683" ht="15.75" customHeight="1"/>
    <row r="7684" ht="15.75" customHeight="1"/>
    <row r="7685" ht="15.75" customHeight="1"/>
    <row r="7686" ht="15.75" customHeight="1"/>
    <row r="7687" ht="15.75" customHeight="1"/>
    <row r="7688" ht="15.75" customHeight="1"/>
    <row r="7689" ht="15.75" customHeight="1"/>
    <row r="7690" ht="15.75" customHeight="1"/>
    <row r="7691" ht="15.75" customHeight="1"/>
    <row r="7692" ht="15.75" customHeight="1"/>
    <row r="7693" ht="15.75" customHeight="1"/>
    <row r="7694" ht="15.75" customHeight="1"/>
    <row r="7695" ht="15.75" customHeight="1"/>
    <row r="7696" ht="15.75" customHeight="1"/>
    <row r="7697" ht="15.75" customHeight="1"/>
    <row r="7698" ht="15.75" customHeight="1"/>
    <row r="7699" ht="15.75" customHeight="1"/>
    <row r="7700" ht="15.75" customHeight="1"/>
    <row r="7701" ht="15.75" customHeight="1"/>
    <row r="7702" ht="15.75" customHeight="1"/>
    <row r="7703" ht="15.75" customHeight="1"/>
    <row r="7704" ht="15.75" customHeight="1"/>
    <row r="7705" ht="15.75" customHeight="1"/>
    <row r="7706" ht="15.75" customHeight="1"/>
    <row r="7707" ht="15.75" customHeight="1"/>
    <row r="7708" ht="15.75" customHeight="1"/>
    <row r="7709" ht="15.75" customHeight="1"/>
    <row r="7710" ht="15.75" customHeight="1"/>
    <row r="7711" ht="15.75" customHeight="1"/>
    <row r="7712" ht="15.75" customHeight="1"/>
    <row r="7713" ht="15.75" customHeight="1"/>
    <row r="7714" ht="15.75" customHeight="1"/>
    <row r="7715" ht="15.75" customHeight="1"/>
    <row r="7716" ht="15.75" customHeight="1"/>
    <row r="7717" ht="15.75" customHeight="1"/>
    <row r="7718" ht="15.75" customHeight="1"/>
    <row r="7719" ht="15.75" customHeight="1"/>
    <row r="7720" ht="15.75" customHeight="1"/>
    <row r="7721" ht="15.75" customHeight="1"/>
    <row r="7722" ht="15.75" customHeight="1"/>
    <row r="7723" ht="15.75" customHeight="1"/>
    <row r="7724" ht="15.75" customHeight="1"/>
    <row r="7725" ht="15.75" customHeight="1"/>
    <row r="7726" ht="15.75" customHeight="1"/>
    <row r="7727" ht="15.75" customHeight="1"/>
    <row r="7728" ht="15.75" customHeight="1"/>
    <row r="7729" ht="15.75" customHeight="1"/>
    <row r="7730" ht="15.75" customHeight="1"/>
    <row r="7731" ht="15.75" customHeight="1"/>
    <row r="7732" ht="15.75" customHeight="1"/>
    <row r="7733" ht="15.75" customHeight="1"/>
    <row r="7734" ht="15.75" customHeight="1"/>
    <row r="7735" ht="15.75" customHeight="1"/>
    <row r="7736" ht="15.75" customHeight="1"/>
    <row r="7737" ht="15.75" customHeight="1"/>
    <row r="7738" ht="15.75" customHeight="1"/>
    <row r="7739" ht="15.75" customHeight="1"/>
    <row r="7740" ht="15.75" customHeight="1"/>
    <row r="7741" ht="15.75" customHeight="1"/>
    <row r="7742" ht="15.75" customHeight="1"/>
    <row r="7743" ht="15.75" customHeight="1"/>
    <row r="7744" ht="15.75" customHeight="1"/>
    <row r="7745" ht="15.75" customHeight="1"/>
    <row r="7746" ht="15.75" customHeight="1"/>
    <row r="7747" ht="15.75" customHeight="1"/>
    <row r="7748" ht="15.75" customHeight="1"/>
    <row r="7749" ht="15.75" customHeight="1"/>
    <row r="7750" ht="15.75" customHeight="1"/>
    <row r="7751" ht="15.75" customHeight="1"/>
    <row r="7752" ht="15.75" customHeight="1"/>
    <row r="7753" ht="15.75" customHeight="1"/>
    <row r="7754" ht="15.75" customHeight="1"/>
    <row r="7755" ht="15.75" customHeight="1"/>
    <row r="7756" ht="15.75" customHeight="1"/>
    <row r="7757" ht="15.75" customHeight="1"/>
    <row r="7758" ht="15.75" customHeight="1"/>
    <row r="7759" ht="15.75" customHeight="1"/>
    <row r="7760" ht="15.75" customHeight="1"/>
    <row r="7761" ht="15.75" customHeight="1"/>
    <row r="7762" ht="15.75" customHeight="1"/>
    <row r="7763" ht="15.75" customHeight="1"/>
    <row r="7764" ht="15.75" customHeight="1"/>
    <row r="7765" ht="15.75" customHeight="1"/>
    <row r="7766" ht="15.75" customHeight="1"/>
    <row r="7767" ht="15.75" customHeight="1"/>
    <row r="7768" ht="15.75" customHeight="1"/>
    <row r="7769" ht="15.75" customHeight="1"/>
    <row r="7770" ht="15.75" customHeight="1"/>
    <row r="7771" ht="15.75" customHeight="1"/>
    <row r="7772" ht="15.75" customHeight="1"/>
    <row r="7773" ht="15.75" customHeight="1"/>
    <row r="7774" ht="15.75" customHeight="1"/>
    <row r="7775" ht="15.75" customHeight="1"/>
    <row r="7776" ht="15.75" customHeight="1"/>
    <row r="7777" ht="15.75" customHeight="1"/>
    <row r="7778" ht="15.75" customHeight="1"/>
    <row r="7779" ht="15.75" customHeight="1"/>
    <row r="7780" ht="15.75" customHeight="1"/>
    <row r="7781" ht="15.75" customHeight="1"/>
    <row r="7782" ht="15.75" customHeight="1"/>
    <row r="7783" ht="15.75" customHeight="1"/>
    <row r="7784" ht="15.75" customHeight="1"/>
    <row r="7785" ht="15.75" customHeight="1"/>
    <row r="7786" ht="15.75" customHeight="1"/>
    <row r="7787" ht="15.75" customHeight="1"/>
    <row r="7788" ht="15.75" customHeight="1"/>
    <row r="7789" ht="15.75" customHeight="1"/>
    <row r="7790" ht="15.75" customHeight="1"/>
    <row r="7791" ht="15.75" customHeight="1"/>
    <row r="7792" ht="15.75" customHeight="1"/>
    <row r="7793" ht="15.75" customHeight="1"/>
    <row r="7794" ht="15.75" customHeight="1"/>
    <row r="7795" ht="15.75" customHeight="1"/>
    <row r="7796" ht="15.75" customHeight="1"/>
    <row r="7797" ht="15.75" customHeight="1"/>
    <row r="7798" ht="15.75" customHeight="1"/>
    <row r="7799" ht="15.75" customHeight="1"/>
    <row r="7800" ht="15.75" customHeight="1"/>
    <row r="7801" ht="15.75" customHeight="1"/>
    <row r="7802" ht="15.75" customHeight="1"/>
    <row r="7803" ht="15.75" customHeight="1"/>
    <row r="7804" ht="15.75" customHeight="1"/>
    <row r="7805" ht="15.75" customHeight="1"/>
    <row r="7806" ht="15.75" customHeight="1"/>
    <row r="7807" ht="15.75" customHeight="1"/>
    <row r="7808" ht="15.75" customHeight="1"/>
    <row r="7809" ht="15.75" customHeight="1"/>
    <row r="7810" ht="15.75" customHeight="1"/>
    <row r="7811" ht="15.75" customHeight="1"/>
    <row r="7812" ht="15.75" customHeight="1"/>
    <row r="7813" ht="15.75" customHeight="1"/>
    <row r="7814" ht="15.75" customHeight="1"/>
    <row r="7815" ht="15.75" customHeight="1"/>
    <row r="7816" ht="15.75" customHeight="1"/>
    <row r="7817" ht="15.75" customHeight="1"/>
    <row r="7818" ht="15.75" customHeight="1"/>
    <row r="7819" ht="15.75" customHeight="1"/>
    <row r="7820" ht="15.75" customHeight="1"/>
    <row r="7821" ht="15.75" customHeight="1"/>
    <row r="7822" ht="15.75" customHeight="1"/>
    <row r="7823" ht="15.75" customHeight="1"/>
    <row r="7824" ht="15.75" customHeight="1"/>
    <row r="7825" ht="15.75" customHeight="1"/>
    <row r="7826" ht="15.75" customHeight="1"/>
    <row r="7827" ht="15.75" customHeight="1"/>
    <row r="7828" ht="15.75" customHeight="1"/>
    <row r="7829" ht="15.75" customHeight="1"/>
    <row r="7830" ht="15.75" customHeight="1"/>
    <row r="7831" ht="15.75" customHeight="1"/>
    <row r="7832" ht="15.75" customHeight="1"/>
    <row r="7833" ht="15.75" customHeight="1"/>
    <row r="7834" ht="15.75" customHeight="1"/>
    <row r="7835" ht="15.75" customHeight="1"/>
    <row r="7836" ht="15.75" customHeight="1"/>
    <row r="7837" ht="15.75" customHeight="1"/>
    <row r="7838" ht="15.75" customHeight="1"/>
    <row r="7839" ht="15.75" customHeight="1"/>
    <row r="7840" ht="15.75" customHeight="1"/>
    <row r="7841" ht="15.75" customHeight="1"/>
    <row r="7842" ht="15.75" customHeight="1"/>
    <row r="7843" ht="15.75" customHeight="1"/>
    <row r="7844" ht="15.75" customHeight="1"/>
    <row r="7845" ht="15.75" customHeight="1"/>
    <row r="7846" ht="15.75" customHeight="1"/>
    <row r="7847" ht="15.75" customHeight="1"/>
    <row r="7848" ht="15.75" customHeight="1"/>
    <row r="7849" ht="15.75" customHeight="1"/>
    <row r="7850" ht="15.75" customHeight="1"/>
    <row r="7851" ht="15.75" customHeight="1"/>
    <row r="7852" ht="15.75" customHeight="1"/>
    <row r="7853" ht="15.75" customHeight="1"/>
    <row r="7854" ht="15.75" customHeight="1"/>
    <row r="7855" ht="15.75" customHeight="1"/>
    <row r="7856" ht="15.75" customHeight="1"/>
    <row r="7857" ht="15.75" customHeight="1"/>
    <row r="7858" ht="15.75" customHeight="1"/>
    <row r="7859" ht="15.75" customHeight="1"/>
    <row r="7860" ht="15.75" customHeight="1"/>
    <row r="7861" ht="15.75" customHeight="1"/>
    <row r="7862" ht="15.75" customHeight="1"/>
    <row r="7863" ht="15.75" customHeight="1"/>
    <row r="7864" ht="15.75" customHeight="1"/>
    <row r="7865" ht="15.75" customHeight="1"/>
    <row r="7866" ht="15.75" customHeight="1"/>
    <row r="7867" ht="15.75" customHeight="1"/>
    <row r="7868" ht="15.75" customHeight="1"/>
    <row r="7869" ht="15.75" customHeight="1"/>
    <row r="7870" ht="15.75" customHeight="1"/>
    <row r="7871" ht="15.75" customHeight="1"/>
    <row r="7872" ht="15.75" customHeight="1"/>
    <row r="7873" ht="15.75" customHeight="1"/>
    <row r="7874" ht="15.75" customHeight="1"/>
    <row r="7875" ht="15.75" customHeight="1"/>
    <row r="7876" ht="15.75" customHeight="1"/>
    <row r="7877" ht="15.75" customHeight="1"/>
    <row r="7878" ht="15.75" customHeight="1"/>
    <row r="7879" ht="15.75" customHeight="1"/>
    <row r="7880" ht="15.75" customHeight="1"/>
    <row r="7881" ht="15.75" customHeight="1"/>
    <row r="7882" ht="15.75" customHeight="1"/>
    <row r="7883" ht="15.75" customHeight="1"/>
    <row r="7884" ht="15.75" customHeight="1"/>
    <row r="7885" ht="15.75" customHeight="1"/>
    <row r="7886" ht="15.75" customHeight="1"/>
    <row r="7887" ht="15.75" customHeight="1"/>
    <row r="7888" ht="15.75" customHeight="1"/>
    <row r="7889" ht="15.75" customHeight="1"/>
    <row r="7890" ht="15.75" customHeight="1"/>
    <row r="7891" ht="15.75" customHeight="1"/>
    <row r="7892" ht="15.75" customHeight="1"/>
    <row r="7893" ht="15.75" customHeight="1"/>
    <row r="7894" ht="15.75" customHeight="1"/>
    <row r="7895" ht="15.75" customHeight="1"/>
    <row r="7896" ht="15.75" customHeight="1"/>
    <row r="7897" ht="15.75" customHeight="1"/>
    <row r="7898" ht="15.75" customHeight="1"/>
    <row r="7899" ht="15.75" customHeight="1"/>
    <row r="7900" ht="15.75" customHeight="1"/>
    <row r="7901" ht="15.75" customHeight="1"/>
    <row r="7902" ht="15.75" customHeight="1"/>
    <row r="7903" ht="15.75" customHeight="1"/>
    <row r="7904" ht="15.75" customHeight="1"/>
    <row r="7905" ht="15.75" customHeight="1"/>
    <row r="7906" ht="15.75" customHeight="1"/>
    <row r="7907" ht="15.75" customHeight="1"/>
    <row r="7908" ht="15.75" customHeight="1"/>
    <row r="7909" ht="15.75" customHeight="1"/>
    <row r="7910" ht="15.75" customHeight="1"/>
    <row r="7911" ht="15.75" customHeight="1"/>
    <row r="7912" ht="15.75" customHeight="1"/>
    <row r="7913" ht="15.75" customHeight="1"/>
    <row r="7914" ht="15.75" customHeight="1"/>
    <row r="7915" ht="15.75" customHeight="1"/>
    <row r="7916" ht="15.75" customHeight="1"/>
    <row r="7917" ht="15.75" customHeight="1"/>
    <row r="7918" ht="15.75" customHeight="1"/>
    <row r="7919" ht="15.75" customHeight="1"/>
    <row r="7920" ht="15.75" customHeight="1"/>
    <row r="7921" ht="15.75" customHeight="1"/>
    <row r="7922" ht="15.75" customHeight="1"/>
    <row r="7923" ht="15.75" customHeight="1"/>
    <row r="7924" ht="15.75" customHeight="1"/>
    <row r="7925" ht="15.75" customHeight="1"/>
    <row r="7926" ht="15.75" customHeight="1"/>
    <row r="7927" ht="15.75" customHeight="1"/>
    <row r="7928" ht="15.75" customHeight="1"/>
    <row r="7929" ht="15.75" customHeight="1"/>
    <row r="7930" ht="15.75" customHeight="1"/>
    <row r="7931" ht="15.75" customHeight="1"/>
    <row r="7932" ht="15.75" customHeight="1"/>
    <row r="7933" ht="15.75" customHeight="1"/>
    <row r="7934" ht="15.75" customHeight="1"/>
    <row r="7935" ht="15.75" customHeight="1"/>
    <row r="7936" ht="15.75" customHeight="1"/>
    <row r="7937" ht="15.75" customHeight="1"/>
    <row r="7938" ht="15.75" customHeight="1"/>
    <row r="7939" ht="15.75" customHeight="1"/>
    <row r="7940" ht="15.75" customHeight="1"/>
    <row r="7941" ht="15.75" customHeight="1"/>
    <row r="7942" ht="15.75" customHeight="1"/>
    <row r="7943" ht="15.75" customHeight="1"/>
    <row r="7944" ht="15.75" customHeight="1"/>
    <row r="7945" ht="15.75" customHeight="1"/>
    <row r="7946" ht="15.75" customHeight="1"/>
    <row r="7947" ht="15.75" customHeight="1"/>
    <row r="7948" ht="15.75" customHeight="1"/>
    <row r="7949" ht="15.75" customHeight="1"/>
    <row r="7950" ht="15.75" customHeight="1"/>
    <row r="7951" ht="15.75" customHeight="1"/>
    <row r="7952" ht="15.75" customHeight="1"/>
    <row r="7953" ht="15.75" customHeight="1"/>
    <row r="7954" ht="15.75" customHeight="1"/>
    <row r="7955" ht="15.75" customHeight="1"/>
    <row r="7956" ht="15.75" customHeight="1"/>
    <row r="7957" ht="15.75" customHeight="1"/>
    <row r="7958" ht="15.75" customHeight="1"/>
    <row r="7959" ht="15.75" customHeight="1"/>
    <row r="7960" ht="15.75" customHeight="1"/>
    <row r="7961" ht="15.75" customHeight="1"/>
    <row r="7962" ht="15.75" customHeight="1"/>
    <row r="7963" ht="15.75" customHeight="1"/>
    <row r="7964" ht="15.75" customHeight="1"/>
    <row r="7965" ht="15.75" customHeight="1"/>
    <row r="7966" ht="15.75" customHeight="1"/>
    <row r="7967" ht="15.75" customHeight="1"/>
    <row r="7968" ht="15.75" customHeight="1"/>
    <row r="7969" ht="15.75" customHeight="1"/>
    <row r="7970" ht="15.75" customHeight="1"/>
    <row r="7971" ht="15.75" customHeight="1"/>
    <row r="7972" ht="15.75" customHeight="1"/>
    <row r="7973" ht="15.75" customHeight="1"/>
    <row r="7974" ht="15.75" customHeight="1"/>
    <row r="7975" ht="15.75" customHeight="1"/>
    <row r="7976" ht="15.75" customHeight="1"/>
    <row r="7977" ht="15.75" customHeight="1"/>
    <row r="7978" ht="15.75" customHeight="1"/>
    <row r="7979" ht="15.75" customHeight="1"/>
    <row r="7980" ht="15.75" customHeight="1"/>
    <row r="7981" ht="15.75" customHeight="1"/>
    <row r="7982" ht="15.75" customHeight="1"/>
    <row r="7983" ht="15.75" customHeight="1"/>
    <row r="7984" ht="15.75" customHeight="1"/>
    <row r="7985" ht="15.75" customHeight="1"/>
    <row r="7986" ht="15.75" customHeight="1"/>
    <row r="7987" ht="15.75" customHeight="1"/>
    <row r="7988" ht="15.75" customHeight="1"/>
    <row r="7989" ht="15.75" customHeight="1"/>
    <row r="7990" ht="15.75" customHeight="1"/>
    <row r="7991" ht="15.75" customHeight="1"/>
    <row r="7992" ht="15.75" customHeight="1"/>
    <row r="7993" ht="15.75" customHeight="1"/>
    <row r="7994" ht="15.75" customHeight="1"/>
    <row r="7995" ht="15.75" customHeight="1"/>
    <row r="7996" ht="15.75" customHeight="1"/>
    <row r="7997" ht="15.75" customHeight="1"/>
    <row r="7998" ht="15.75" customHeight="1"/>
    <row r="7999" ht="15.75" customHeight="1"/>
    <row r="8000" ht="15.75" customHeight="1"/>
    <row r="8001" ht="15.75" customHeight="1"/>
    <row r="8002" ht="15.75" customHeight="1"/>
    <row r="8003" ht="15.75" customHeight="1"/>
    <row r="8004" ht="15.75" customHeight="1"/>
    <row r="8005" ht="15.75" customHeight="1"/>
    <row r="8006" ht="15.75" customHeight="1"/>
    <row r="8007" ht="15.75" customHeight="1"/>
    <row r="8008" ht="15.75" customHeight="1"/>
    <row r="8009" ht="15.75" customHeight="1"/>
    <row r="8010" ht="15.75" customHeight="1"/>
    <row r="8011" ht="15.75" customHeight="1"/>
    <row r="8012" ht="15.75" customHeight="1"/>
    <row r="8013" ht="15.75" customHeight="1"/>
    <row r="8014" ht="15.75" customHeight="1"/>
    <row r="8015" ht="15.75" customHeight="1"/>
    <row r="8016" ht="15.75" customHeight="1"/>
    <row r="8017" ht="15.75" customHeight="1"/>
    <row r="8018" ht="15.75" customHeight="1"/>
    <row r="8019" ht="15.75" customHeight="1"/>
    <row r="8020" ht="15.75" customHeight="1"/>
    <row r="8021" ht="15.75" customHeight="1"/>
    <row r="8022" ht="15.75" customHeight="1"/>
    <row r="8023" ht="15.75" customHeight="1"/>
    <row r="8024" ht="15.75" customHeight="1"/>
    <row r="8025" ht="15.75" customHeight="1"/>
    <row r="8026" ht="15.75" customHeight="1"/>
    <row r="8027" ht="15.75" customHeight="1"/>
    <row r="8028" ht="15.75" customHeight="1"/>
    <row r="8029" ht="15.75" customHeight="1"/>
    <row r="8030" ht="15.75" customHeight="1"/>
    <row r="8031" ht="15.75" customHeight="1"/>
    <row r="8032" ht="15.75" customHeight="1"/>
    <row r="8033" ht="15.75" customHeight="1"/>
    <row r="8034" ht="15.75" customHeight="1"/>
    <row r="8035" ht="15.75" customHeight="1"/>
    <row r="8036" ht="15.75" customHeight="1"/>
    <row r="8037" ht="15.75" customHeight="1"/>
    <row r="8038" ht="15.75" customHeight="1"/>
    <row r="8039" ht="15.75" customHeight="1"/>
    <row r="8040" ht="15.75" customHeight="1"/>
    <row r="8041" ht="15.75" customHeight="1"/>
    <row r="8042" ht="15.75" customHeight="1"/>
    <row r="8043" ht="15.75" customHeight="1"/>
    <row r="8044" ht="15.75" customHeight="1"/>
    <row r="8045" ht="15.75" customHeight="1"/>
    <row r="8046" ht="15.75" customHeight="1"/>
    <row r="8047" ht="15.75" customHeight="1"/>
    <row r="8048" ht="15.75" customHeight="1"/>
    <row r="8049" ht="15.75" customHeight="1"/>
    <row r="8050" ht="15.75" customHeight="1"/>
    <row r="8051" ht="15.75" customHeight="1"/>
    <row r="8052" ht="15.75" customHeight="1"/>
    <row r="8053" ht="15.75" customHeight="1"/>
    <row r="8054" ht="15.75" customHeight="1"/>
    <row r="8055" ht="15.75" customHeight="1"/>
    <row r="8056" ht="15.75" customHeight="1"/>
    <row r="8057" ht="15.75" customHeight="1"/>
    <row r="8058" ht="15.75" customHeight="1"/>
    <row r="8059" ht="15.75" customHeight="1"/>
    <row r="8060" ht="15.75" customHeight="1"/>
    <row r="8061" ht="15.75" customHeight="1"/>
    <row r="8062" ht="15.75" customHeight="1"/>
    <row r="8063" ht="15.75" customHeight="1"/>
    <row r="8064" ht="15.75" customHeight="1"/>
    <row r="8065" ht="15.75" customHeight="1"/>
    <row r="8066" ht="15.75" customHeight="1"/>
    <row r="8067" ht="15.75" customHeight="1"/>
    <row r="8068" ht="15.75" customHeight="1"/>
    <row r="8069" ht="15.75" customHeight="1"/>
    <row r="8070" ht="15.75" customHeight="1"/>
    <row r="8071" ht="15.75" customHeight="1"/>
    <row r="8072" ht="15.75" customHeight="1"/>
    <row r="8073" ht="15.75" customHeight="1"/>
    <row r="8074" ht="15.75" customHeight="1"/>
    <row r="8075" ht="15.75" customHeight="1"/>
    <row r="8076" ht="15.75" customHeight="1"/>
    <row r="8077" ht="15.75" customHeight="1"/>
    <row r="8078" ht="15.75" customHeight="1"/>
    <row r="8079" ht="15.75" customHeight="1"/>
    <row r="8080" ht="15.75" customHeight="1"/>
    <row r="8081" ht="15.75" customHeight="1"/>
    <row r="8082" ht="15.75" customHeight="1"/>
    <row r="8083" ht="15.75" customHeight="1"/>
    <row r="8084" ht="15.75" customHeight="1"/>
    <row r="8085" ht="15.75" customHeight="1"/>
    <row r="8086" ht="15.75" customHeight="1"/>
    <row r="8087" ht="15.75" customHeight="1"/>
    <row r="8088" ht="15.75" customHeight="1"/>
    <row r="8089" ht="15.75" customHeight="1"/>
    <row r="8090" ht="15.75" customHeight="1"/>
    <row r="8091" ht="15.75" customHeight="1"/>
    <row r="8092" ht="15.75" customHeight="1"/>
    <row r="8093" ht="15.75" customHeight="1"/>
    <row r="8094" ht="15.75" customHeight="1"/>
    <row r="8095" ht="15.75" customHeight="1"/>
    <row r="8096" ht="15.75" customHeight="1"/>
    <row r="8097" ht="15.75" customHeight="1"/>
    <row r="8098" ht="15.75" customHeight="1"/>
    <row r="8099" ht="15.75" customHeight="1"/>
    <row r="8100" ht="15.75" customHeight="1"/>
    <row r="8101" ht="15.75" customHeight="1"/>
    <row r="8102" ht="15.75" customHeight="1"/>
    <row r="8103" ht="15.75" customHeight="1"/>
    <row r="8104" ht="15.75" customHeight="1"/>
    <row r="8105" ht="15.75" customHeight="1"/>
    <row r="8106" ht="15.75" customHeight="1"/>
    <row r="8107" ht="15.75" customHeight="1"/>
    <row r="8108" ht="15.75" customHeight="1"/>
    <row r="8109" ht="15.75" customHeight="1"/>
    <row r="8110" ht="15.75" customHeight="1"/>
    <row r="8111" ht="15.75" customHeight="1"/>
    <row r="8112" ht="15.75" customHeight="1"/>
    <row r="8113" ht="15.75" customHeight="1"/>
    <row r="8114" ht="15.75" customHeight="1"/>
    <row r="8115" ht="15.75" customHeight="1"/>
    <row r="8116" ht="15.75" customHeight="1"/>
    <row r="8117" ht="15.75" customHeight="1"/>
    <row r="8118" ht="15.75" customHeight="1"/>
    <row r="8119" ht="15.75" customHeight="1"/>
    <row r="8120" ht="15.75" customHeight="1"/>
    <row r="8121" ht="15.75" customHeight="1"/>
    <row r="8122" ht="15.75" customHeight="1"/>
    <row r="8123" ht="15.75" customHeight="1"/>
    <row r="8124" ht="15.75" customHeight="1"/>
    <row r="8125" ht="15.75" customHeight="1"/>
    <row r="8126" ht="15.75" customHeight="1"/>
    <row r="8127" ht="15.75" customHeight="1"/>
    <row r="8128" ht="15.75" customHeight="1"/>
    <row r="8129" ht="15.75" customHeight="1"/>
    <row r="8130" ht="15.75" customHeight="1"/>
    <row r="8131" ht="15.75" customHeight="1"/>
    <row r="8132" ht="15.75" customHeight="1"/>
    <row r="8133" ht="15.75" customHeight="1"/>
    <row r="8134" ht="15.75" customHeight="1"/>
    <row r="8135" ht="15.75" customHeight="1"/>
    <row r="8136" ht="15.75" customHeight="1"/>
    <row r="8137" ht="15.75" customHeight="1"/>
    <row r="8138" ht="15.75" customHeight="1"/>
    <row r="8139" ht="15.75" customHeight="1"/>
    <row r="8140" ht="15.75" customHeight="1"/>
    <row r="8141" ht="15.75" customHeight="1"/>
    <row r="8142" ht="15.75" customHeight="1"/>
    <row r="8143" ht="15.75" customHeight="1"/>
    <row r="8144" ht="15.75" customHeight="1"/>
    <row r="8145" ht="15.75" customHeight="1"/>
    <row r="8146" ht="15.75" customHeight="1"/>
    <row r="8147" ht="15.75" customHeight="1"/>
    <row r="8148" ht="15.75" customHeight="1"/>
    <row r="8149" ht="15.75" customHeight="1"/>
    <row r="8150" ht="15.75" customHeight="1"/>
    <row r="8151" ht="15.75" customHeight="1"/>
    <row r="8152" ht="15.75" customHeight="1"/>
    <row r="8153" ht="15.75" customHeight="1"/>
    <row r="8154" ht="15.75" customHeight="1"/>
    <row r="8155" ht="15.75" customHeight="1"/>
    <row r="8156" ht="15.75" customHeight="1"/>
    <row r="8157" ht="15.75" customHeight="1"/>
    <row r="8158" ht="15.75" customHeight="1"/>
    <row r="8159" ht="15.75" customHeight="1"/>
    <row r="8160" ht="15.75" customHeight="1"/>
    <row r="8161" ht="15.75" customHeight="1"/>
    <row r="8162" ht="15.75" customHeight="1"/>
    <row r="8163" ht="15.75" customHeight="1"/>
    <row r="8164" ht="15.75" customHeight="1"/>
    <row r="8165" ht="15.75" customHeight="1"/>
    <row r="8166" ht="15.75" customHeight="1"/>
    <row r="8167" ht="15.75" customHeight="1"/>
    <row r="8168" ht="15.75" customHeight="1"/>
    <row r="8169" ht="15.75" customHeight="1"/>
    <row r="8170" ht="15.75" customHeight="1"/>
    <row r="8171" ht="15.75" customHeight="1"/>
    <row r="8172" ht="15.75" customHeight="1"/>
    <row r="8173" ht="15.75" customHeight="1"/>
    <row r="8174" ht="15.75" customHeight="1"/>
    <row r="8175" ht="15.75" customHeight="1"/>
    <row r="8176" ht="15.75" customHeight="1"/>
    <row r="8177" ht="15.75" customHeight="1"/>
    <row r="8178" ht="15.75" customHeight="1"/>
    <row r="8179" ht="15.75" customHeight="1"/>
    <row r="8180" ht="15.75" customHeight="1"/>
    <row r="8181" ht="15.75" customHeight="1"/>
    <row r="8182" ht="15.75" customHeight="1"/>
    <row r="8183" ht="15.75" customHeight="1"/>
    <row r="8184" ht="15.75" customHeight="1"/>
    <row r="8185" ht="15.75" customHeight="1"/>
    <row r="8186" ht="15.75" customHeight="1"/>
    <row r="8187" ht="15.75" customHeight="1"/>
    <row r="8188" ht="15.75" customHeight="1"/>
    <row r="8189" ht="15.75" customHeight="1"/>
    <row r="8190" ht="15.75" customHeight="1"/>
    <row r="8191" ht="15.75" customHeight="1"/>
  </sheetData>
  <sheetProtection/>
  <printOptions horizontalCentered="1"/>
  <pageMargins left="0.5833333333333334" right="0.38680555555555557" top="0.39375" bottom="0.39375" header="0.512" footer="0.512"/>
  <pageSetup orientation="portrait" paperSize="9" scale="75" r:id="rId1"/>
  <rowBreaks count="1" manualBreakCount="1">
    <brk id="44" max="6553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2010-02-18T06:11:54Z</cp:lastPrinted>
  <dcterms:created xsi:type="dcterms:W3CDTF">2011-05-10T23:51:18Z</dcterms:created>
  <dcterms:modified xsi:type="dcterms:W3CDTF">2012-03-04T13:28:24Z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