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柱断面　角形中空柱（煙突・角形中空断面）の設計" sheetId="1" r:id="rId1"/>
  </sheets>
  <definedNames>
    <definedName name="_xlnm.Print_Area" localSheetId="0">'柱断面　角形中空柱（煙突・角形中空断面）の設計'!$A$1:$W$136</definedName>
  </definedNames>
  <calcPr fullCalcOnLoad="1"/>
</workbook>
</file>

<file path=xl/sharedStrings.xml><?xml version="1.0" encoding="utf-8"?>
<sst xmlns="http://schemas.openxmlformats.org/spreadsheetml/2006/main" count="192" uniqueCount="117">
  <si>
    <t>鉄筋コンクリート中空角形断面の設計</t>
  </si>
  <si>
    <t>＊</t>
  </si>
  <si>
    <t>中空角形断面算定の適用事項は</t>
  </si>
  <si>
    <t>○</t>
  </si>
  <si>
    <t>煙突構造</t>
  </si>
  <si>
    <t>エレベータシャフト構造</t>
  </si>
  <si>
    <t>その他ボックスカルバート構造</t>
  </si>
  <si>
    <t>とする。</t>
  </si>
  <si>
    <t>②部</t>
  </si>
  <si>
    <t>圧縮鉄筋（ａｃ）位置</t>
  </si>
  <si>
    <t>（１）</t>
  </si>
  <si>
    <t>構造形式</t>
  </si>
  <si>
    <t>①部</t>
  </si>
  <si>
    <t>　　　　ｔ</t>
  </si>
  <si>
    <t>　　③部</t>
  </si>
  <si>
    <t>σｃ</t>
  </si>
  <si>
    <t>xn</t>
  </si>
  <si>
    <t>Ｐｔ＝ａｔ／４*Ｄ*ｔ（％）</t>
  </si>
  <si>
    <t>ａ</t>
  </si>
  <si>
    <t>　ｒ</t>
  </si>
  <si>
    <t>Ｄ</t>
  </si>
  <si>
    <t xml:space="preserve"> d</t>
  </si>
  <si>
    <t>Ｐｃ＝ａｔ／４*Ｄ*ｔ（％）</t>
  </si>
  <si>
    <t>b</t>
  </si>
  <si>
    <t>引っ張り鉄筋（ａｔ）位置</t>
  </si>
  <si>
    <t>σｓ/ｎ</t>
  </si>
  <si>
    <t>（２）</t>
  </si>
  <si>
    <t>設計条件（角形断面算定図表が重力単位の為設計条件も重力単位とします）</t>
  </si>
  <si>
    <t>a</t>
  </si>
  <si>
    <t>π</t>
  </si>
  <si>
    <t>煙突内半径ｒ</t>
  </si>
  <si>
    <t>比重</t>
  </si>
  <si>
    <t>コンクリート自重Ｗ(t/m)＝</t>
  </si>
  <si>
    <t>*</t>
  </si>
  <si>
    <t>-</t>
  </si>
  <si>
    <t>(</t>
  </si>
  <si>
    <t>)*</t>
  </si>
  <si>
    <t>=</t>
  </si>
  <si>
    <t>t/m</t>
  </si>
  <si>
    <t>角形中空断面高さｈ（ｍ）=</t>
  </si>
  <si>
    <t>m</t>
  </si>
  <si>
    <t>角形柱の局部震度（Ｋ）＝</t>
  </si>
  <si>
    <t>（デフォルト値）</t>
  </si>
  <si>
    <t>　　割り増し係数ｎ</t>
  </si>
  <si>
    <t>＝</t>
  </si>
  <si>
    <t>（自重荷重による応力値）</t>
  </si>
  <si>
    <t>（直接入力による応力値）</t>
  </si>
  <si>
    <t>（３）</t>
  </si>
  <si>
    <t>応力</t>
  </si>
  <si>
    <t>曲げＭ１＝ｎ*Ｋ*Ｗ*ｈ＾２／２=</t>
  </si>
  <si>
    <t>tm</t>
  </si>
  <si>
    <t>)KNm</t>
  </si>
  <si>
    <t>曲げＭ２＝</t>
  </si>
  <si>
    <t>設計採用Ｍ＝</t>
  </si>
  <si>
    <t>せん断Ｑ１＝ｎ*Ｋ*Ｗ*ｈ＝</t>
  </si>
  <si>
    <t>t</t>
  </si>
  <si>
    <t>)KN</t>
  </si>
  <si>
    <t>せん断Ｑ２＝</t>
  </si>
  <si>
    <t>設計採用Ｑ＝</t>
  </si>
  <si>
    <t>軸方向力Ｎ１＝Ｗ*ｈ＝</t>
  </si>
  <si>
    <t>軸方向力Ｎ２=</t>
  </si>
  <si>
    <t>設計採用Ｎ＝</t>
  </si>
  <si>
    <t>中空柱幅ａ＝b＝</t>
  </si>
  <si>
    <t>　cm</t>
  </si>
  <si>
    <t>ｃ=(a/2-t/2)=</t>
  </si>
  <si>
    <t>cm</t>
  </si>
  <si>
    <t>e＝Ｍ／Ｎ=</t>
  </si>
  <si>
    <t>cm（採用応力による偏心）</t>
  </si>
  <si>
    <t>中空柱厚さｔ＝</t>
  </si>
  <si>
    <t>圧縮側より引っ張り筋までの距離　ｄ＝ｂ－ｔ/２＝</t>
  </si>
  <si>
    <t>Ｄ（圧縮筋より引張筋までの距離）＝</t>
  </si>
  <si>
    <t>)</t>
  </si>
  <si>
    <t>ヤング係数比ｎ=</t>
  </si>
  <si>
    <t>（４）</t>
  </si>
  <si>
    <t>角形中空柱の断面計算（計算図表は添付します。）</t>
  </si>
  <si>
    <t>Ｎ／ｆｃ*４*Ｄ*ｔ＝</t>
  </si>
  <si>
    <t>／</t>
  </si>
  <si>
    <t>（</t>
  </si>
  <si>
    <t>)=</t>
  </si>
  <si>
    <t>計算図表より</t>
  </si>
  <si>
    <t>ｎｐｃ＝</t>
  </si>
  <si>
    <t>Ｍ／ｆｃ*Ｄ*Ｄ*ｔ＝</t>
  </si>
  <si>
    <t>nＮ／ｆt*４*Ｄ*ｔ＝</t>
  </si>
  <si>
    <t>ｎｐｔ＝</t>
  </si>
  <si>
    <t>nＭ／ｆt*Ｄ*Ｄ*ｔ＝</t>
  </si>
  <si>
    <t>nＰ=％よりＰｔ=Ｐｃ=</t>
  </si>
  <si>
    <t>%</t>
  </si>
  <si>
    <t>故にａｔ（ａｃ）＝Ｐｔ（Ｐｃ）*４*Ｄ*ｔ</t>
  </si>
  <si>
    <t>中空柱引張り鉄筋の配筋は</t>
  </si>
  <si>
    <t>－</t>
  </si>
  <si>
    <t>D16</t>
  </si>
  <si>
    <t>主筋の断面積（ａｔ）は</t>
  </si>
  <si>
    <t>ａｔ①</t>
  </si>
  <si>
    <t>D13</t>
  </si>
  <si>
    <t>ａｔ②</t>
  </si>
  <si>
    <t>③部</t>
  </si>
  <si>
    <t>ａｔ③</t>
  </si>
  <si>
    <t>④部</t>
  </si>
  <si>
    <t>ａｔ④</t>
  </si>
  <si>
    <t>合計引張り（圧縮）主筋の断面積は</t>
  </si>
  <si>
    <t>（５）</t>
  </si>
  <si>
    <t>中空角形断面の応力</t>
  </si>
  <si>
    <t>中立軸の計算</t>
  </si>
  <si>
    <t>Ｘｎ＝ｂ*ｔ^2*(3*e-1.5*a+2*t)+6*n*at*(a*e+2*C^2)/3{at*(2e-a+t)+4*n*at*e}＝</t>
  </si>
  <si>
    <t>圧縮応力の検証</t>
  </si>
  <si>
    <t>σc=-Xn*N/{b*t^2/2+n*a*ta-(b*t+2*n*at)*Xn}＝</t>
  </si>
  <si>
    <t>fc=</t>
  </si>
  <si>
    <t>引っ張り応力の度検証</t>
  </si>
  <si>
    <t>σt=n*σc*(d-Xn)/Xn＝</t>
  </si>
  <si>
    <t>ft=</t>
  </si>
  <si>
    <t>柱断面</t>
  </si>
  <si>
    <r>
      <t>kg/cm</t>
    </r>
    <r>
      <rPr>
        <vertAlign val="superscript"/>
        <sz val="12"/>
        <rFont val="ＭＳ Ｐゴシック"/>
        <family val="3"/>
      </rPr>
      <t>2</t>
    </r>
  </si>
  <si>
    <r>
      <t>c</t>
    </r>
    <r>
      <rPr>
        <sz val="12"/>
        <rFont val="ＭＳ Ｐゴシック"/>
        <family val="3"/>
      </rPr>
      <t>m</t>
    </r>
    <r>
      <rPr>
        <vertAlign val="superscript"/>
        <sz val="12"/>
        <rFont val="ＭＳ Ｐゴシック"/>
        <family val="3"/>
      </rPr>
      <t>2</t>
    </r>
  </si>
  <si>
    <r>
      <t>コンクリート強度Ｆｃ（Ｎ/</t>
    </r>
    <r>
      <rPr>
        <sz val="12"/>
        <rFont val="ＭＳ Ｐゴシック"/>
        <family val="3"/>
      </rPr>
      <t>mm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</si>
  <si>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>ＣＯＮ許容圧縮応力度ｆｃ（ｋｇ/</t>
    </r>
    <r>
      <rPr>
        <sz val="12"/>
        <rFont val="ＭＳ Ｐゴシック"/>
        <family val="3"/>
      </rPr>
      <t>cm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)</t>
    </r>
  </si>
  <si>
    <r>
      <t>鉄筋引張許容応力度ｆｔ（ｋｇ/ｃ</t>
    </r>
    <r>
      <rPr>
        <sz val="12"/>
        <rFont val="ＭＳ Ｐゴシック"/>
        <family val="3"/>
      </rPr>
      <t>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</si>
  <si>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t>構造計算便覧（発行：産業図書Ｐ１８３３）よりの引用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</si>
</sst>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vertAlign val="superscript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13" xfId="0" applyNumberFormat="1" applyFont="1" applyFill="1" applyBorder="1" applyAlignment="1">
      <alignment vertical="center"/>
    </xf>
    <xf numFmtId="0" fontId="0" fillId="34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34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0" fillId="0" borderId="11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34" borderId="0" xfId="0" applyNumberFormat="1" applyFont="1" applyFill="1" applyAlignment="1">
      <alignment horizontal="center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vertical="center"/>
    </xf>
    <xf numFmtId="0" fontId="0" fillId="33" borderId="14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2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176" fontId="0" fillId="35" borderId="1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10" xfId="0" applyNumberFormat="1" applyFont="1" applyFill="1" applyBorder="1" applyAlignment="1">
      <alignment vertical="center"/>
    </xf>
    <xf numFmtId="2" fontId="0" fillId="35" borderId="10" xfId="0" applyNumberFormat="1" applyFont="1" applyFill="1" applyBorder="1" applyAlignment="1">
      <alignment vertical="center"/>
    </xf>
    <xf numFmtId="0" fontId="0" fillId="36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forum-design.co.jp/" TargetMode="External" /><Relationship Id="rId4" Type="http://schemas.openxmlformats.org/officeDocument/2006/relationships/hyperlink" Target="http://www.forum-design.co.j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10</xdr:row>
      <xdr:rowOff>0</xdr:rowOff>
    </xdr:from>
    <xdr:to>
      <xdr:col>5</xdr:col>
      <xdr:colOff>533400</xdr:colOff>
      <xdr:row>14</xdr:row>
      <xdr:rowOff>95250</xdr:rowOff>
    </xdr:to>
    <xdr:sp>
      <xdr:nvSpPr>
        <xdr:cNvPr id="1" name="Rectangle 46"/>
        <xdr:cNvSpPr>
          <a:spLocks/>
        </xdr:cNvSpPr>
      </xdr:nvSpPr>
      <xdr:spPr>
        <a:xfrm>
          <a:off x="2305050" y="4133850"/>
          <a:ext cx="962025" cy="8953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95250</xdr:rowOff>
    </xdr:from>
    <xdr:to>
      <xdr:col>5</xdr:col>
      <xdr:colOff>276225</xdr:colOff>
      <xdr:row>12</xdr:row>
      <xdr:rowOff>76200</xdr:rowOff>
    </xdr:to>
    <xdr:sp>
      <xdr:nvSpPr>
        <xdr:cNvPr id="2" name="Line 57"/>
        <xdr:cNvSpPr>
          <a:spLocks/>
        </xdr:cNvSpPr>
      </xdr:nvSpPr>
      <xdr:spPr>
        <a:xfrm flipV="1">
          <a:off x="2790825" y="4429125"/>
          <a:ext cx="2190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66675</xdr:rowOff>
    </xdr:from>
    <xdr:to>
      <xdr:col>5</xdr:col>
      <xdr:colOff>314325</xdr:colOff>
      <xdr:row>11</xdr:row>
      <xdr:rowOff>190500</xdr:rowOff>
    </xdr:to>
    <xdr:sp>
      <xdr:nvSpPr>
        <xdr:cNvPr id="3" name="Freeform 58"/>
        <xdr:cNvSpPr>
          <a:spLocks/>
        </xdr:cNvSpPr>
      </xdr:nvSpPr>
      <xdr:spPr>
        <a:xfrm>
          <a:off x="2924175" y="4400550"/>
          <a:ext cx="123825" cy="123825"/>
        </a:xfrm>
        <a:custGeom>
          <a:pathLst>
            <a:path h="13" w="13">
              <a:moveTo>
                <a:pt x="13" y="0"/>
              </a:moveTo>
              <a:lnTo>
                <a:pt x="0" y="3"/>
              </a:lnTo>
              <a:lnTo>
                <a:pt x="8" y="13"/>
              </a:lnTo>
              <a:lnTo>
                <a:pt x="1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14</xdr:row>
      <xdr:rowOff>28575</xdr:rowOff>
    </xdr:from>
    <xdr:to>
      <xdr:col>7</xdr:col>
      <xdr:colOff>180975</xdr:colOff>
      <xdr:row>15</xdr:row>
      <xdr:rowOff>66675</xdr:rowOff>
    </xdr:to>
    <xdr:sp>
      <xdr:nvSpPr>
        <xdr:cNvPr id="4" name="Line 59"/>
        <xdr:cNvSpPr>
          <a:spLocks/>
        </xdr:cNvSpPr>
      </xdr:nvSpPr>
      <xdr:spPr>
        <a:xfrm>
          <a:off x="2790825" y="4962525"/>
          <a:ext cx="914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14</xdr:row>
      <xdr:rowOff>190500</xdr:rowOff>
    </xdr:from>
    <xdr:to>
      <xdr:col>7</xdr:col>
      <xdr:colOff>228600</xdr:colOff>
      <xdr:row>15</xdr:row>
      <xdr:rowOff>114300</xdr:rowOff>
    </xdr:to>
    <xdr:sp>
      <xdr:nvSpPr>
        <xdr:cNvPr id="5" name="Freeform 60"/>
        <xdr:cNvSpPr>
          <a:spLocks/>
        </xdr:cNvSpPr>
      </xdr:nvSpPr>
      <xdr:spPr>
        <a:xfrm>
          <a:off x="3629025" y="5124450"/>
          <a:ext cx="123825" cy="123825"/>
        </a:xfrm>
        <a:custGeom>
          <a:pathLst>
            <a:path h="13" w="13">
              <a:moveTo>
                <a:pt x="13" y="10"/>
              </a:moveTo>
              <a:lnTo>
                <a:pt x="3" y="0"/>
              </a:lnTo>
              <a:lnTo>
                <a:pt x="0" y="13"/>
              </a:lnTo>
              <a:lnTo>
                <a:pt x="13" y="1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10</xdr:row>
      <xdr:rowOff>38100</xdr:rowOff>
    </xdr:from>
    <xdr:to>
      <xdr:col>5</xdr:col>
      <xdr:colOff>466725</xdr:colOff>
      <xdr:row>10</xdr:row>
      <xdr:rowOff>114300</xdr:rowOff>
    </xdr:to>
    <xdr:sp>
      <xdr:nvSpPr>
        <xdr:cNvPr id="6" name="Rectangle 61"/>
        <xdr:cNvSpPr>
          <a:spLocks/>
        </xdr:cNvSpPr>
      </xdr:nvSpPr>
      <xdr:spPr>
        <a:xfrm>
          <a:off x="2352675" y="4171950"/>
          <a:ext cx="847725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13</xdr:row>
      <xdr:rowOff>171450</xdr:rowOff>
    </xdr:from>
    <xdr:to>
      <xdr:col>5</xdr:col>
      <xdr:colOff>476250</xdr:colOff>
      <xdr:row>14</xdr:row>
      <xdr:rowOff>47625</xdr:rowOff>
    </xdr:to>
    <xdr:sp>
      <xdr:nvSpPr>
        <xdr:cNvPr id="7" name="Rectangle 62"/>
        <xdr:cNvSpPr>
          <a:spLocks/>
        </xdr:cNvSpPr>
      </xdr:nvSpPr>
      <xdr:spPr>
        <a:xfrm>
          <a:off x="2362200" y="4905375"/>
          <a:ext cx="847725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10</xdr:row>
      <xdr:rowOff>38100</xdr:rowOff>
    </xdr:from>
    <xdr:to>
      <xdr:col>4</xdr:col>
      <xdr:colOff>295275</xdr:colOff>
      <xdr:row>14</xdr:row>
      <xdr:rowOff>28575</xdr:rowOff>
    </xdr:to>
    <xdr:sp>
      <xdr:nvSpPr>
        <xdr:cNvPr id="8" name="Rectangle 63"/>
        <xdr:cNvSpPr>
          <a:spLocks/>
        </xdr:cNvSpPr>
      </xdr:nvSpPr>
      <xdr:spPr>
        <a:xfrm>
          <a:off x="2362200" y="4171950"/>
          <a:ext cx="85725" cy="790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10</xdr:row>
      <xdr:rowOff>57150</xdr:rowOff>
    </xdr:from>
    <xdr:to>
      <xdr:col>5</xdr:col>
      <xdr:colOff>476250</xdr:colOff>
      <xdr:row>14</xdr:row>
      <xdr:rowOff>57150</xdr:rowOff>
    </xdr:to>
    <xdr:sp>
      <xdr:nvSpPr>
        <xdr:cNvPr id="9" name="Rectangle 64"/>
        <xdr:cNvSpPr>
          <a:spLocks/>
        </xdr:cNvSpPr>
      </xdr:nvSpPr>
      <xdr:spPr>
        <a:xfrm>
          <a:off x="3133725" y="4191000"/>
          <a:ext cx="7620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57150</xdr:rowOff>
    </xdr:from>
    <xdr:to>
      <xdr:col>5</xdr:col>
      <xdr:colOff>95250</xdr:colOff>
      <xdr:row>10</xdr:row>
      <xdr:rowOff>57150</xdr:rowOff>
    </xdr:to>
    <xdr:sp>
      <xdr:nvSpPr>
        <xdr:cNvPr id="10" name="Line 65"/>
        <xdr:cNvSpPr>
          <a:spLocks/>
        </xdr:cNvSpPr>
      </xdr:nvSpPr>
      <xdr:spPr>
        <a:xfrm flipV="1">
          <a:off x="2724150" y="3790950"/>
          <a:ext cx="1047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9525</xdr:rowOff>
    </xdr:from>
    <xdr:to>
      <xdr:col>5</xdr:col>
      <xdr:colOff>133350</xdr:colOff>
      <xdr:row>8</xdr:row>
      <xdr:rowOff>142875</xdr:rowOff>
    </xdr:to>
    <xdr:sp>
      <xdr:nvSpPr>
        <xdr:cNvPr id="11" name="Freeform 66"/>
        <xdr:cNvSpPr>
          <a:spLocks/>
        </xdr:cNvSpPr>
      </xdr:nvSpPr>
      <xdr:spPr>
        <a:xfrm>
          <a:off x="2752725" y="3743325"/>
          <a:ext cx="114300" cy="133350"/>
        </a:xfrm>
        <a:custGeom>
          <a:pathLst>
            <a:path h="14" w="12">
              <a:moveTo>
                <a:pt x="9" y="0"/>
              </a:moveTo>
              <a:lnTo>
                <a:pt x="0" y="11"/>
              </a:lnTo>
              <a:lnTo>
                <a:pt x="12" y="14"/>
              </a:lnTo>
              <a:lnTo>
                <a:pt x="9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9</xdr:row>
      <xdr:rowOff>104775</xdr:rowOff>
    </xdr:from>
    <xdr:to>
      <xdr:col>7</xdr:col>
      <xdr:colOff>200025</xdr:colOff>
      <xdr:row>10</xdr:row>
      <xdr:rowOff>76200</xdr:rowOff>
    </xdr:to>
    <xdr:sp>
      <xdr:nvSpPr>
        <xdr:cNvPr id="12" name="Line 68"/>
        <xdr:cNvSpPr>
          <a:spLocks/>
        </xdr:cNvSpPr>
      </xdr:nvSpPr>
      <xdr:spPr>
        <a:xfrm flipV="1">
          <a:off x="3162300" y="4038600"/>
          <a:ext cx="5619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11</xdr:row>
      <xdr:rowOff>38100</xdr:rowOff>
    </xdr:from>
    <xdr:to>
      <xdr:col>12</xdr:col>
      <xdr:colOff>314325</xdr:colOff>
      <xdr:row>11</xdr:row>
      <xdr:rowOff>47625</xdr:rowOff>
    </xdr:to>
    <xdr:sp>
      <xdr:nvSpPr>
        <xdr:cNvPr id="13" name="Line 72"/>
        <xdr:cNvSpPr>
          <a:spLocks/>
        </xdr:cNvSpPr>
      </xdr:nvSpPr>
      <xdr:spPr>
        <a:xfrm>
          <a:off x="2114550" y="4371975"/>
          <a:ext cx="34575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11</xdr:row>
      <xdr:rowOff>38100</xdr:rowOff>
    </xdr:from>
    <xdr:to>
      <xdr:col>14</xdr:col>
      <xdr:colOff>266700</xdr:colOff>
      <xdr:row>14</xdr:row>
      <xdr:rowOff>57150</xdr:rowOff>
    </xdr:to>
    <xdr:sp>
      <xdr:nvSpPr>
        <xdr:cNvPr id="14" name="Freeform 74"/>
        <xdr:cNvSpPr>
          <a:spLocks/>
        </xdr:cNvSpPr>
      </xdr:nvSpPr>
      <xdr:spPr>
        <a:xfrm>
          <a:off x="5429250" y="4371975"/>
          <a:ext cx="847725" cy="619125"/>
        </a:xfrm>
        <a:custGeom>
          <a:pathLst>
            <a:path h="65" w="86">
              <a:moveTo>
                <a:pt x="0" y="0"/>
              </a:moveTo>
              <a:lnTo>
                <a:pt x="86" y="65"/>
              </a:lnTo>
              <a:lnTo>
                <a:pt x="3" y="6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10</xdr:row>
      <xdr:rowOff>104775</xdr:rowOff>
    </xdr:from>
    <xdr:to>
      <xdr:col>12</xdr:col>
      <xdr:colOff>209550</xdr:colOff>
      <xdr:row>10</xdr:row>
      <xdr:rowOff>114300</xdr:rowOff>
    </xdr:to>
    <xdr:sp>
      <xdr:nvSpPr>
        <xdr:cNvPr id="15" name="Line 75"/>
        <xdr:cNvSpPr>
          <a:spLocks/>
        </xdr:cNvSpPr>
      </xdr:nvSpPr>
      <xdr:spPr>
        <a:xfrm>
          <a:off x="5124450" y="4238625"/>
          <a:ext cx="342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495300</xdr:colOff>
      <xdr:row>10</xdr:row>
      <xdr:rowOff>0</xdr:rowOff>
    </xdr:from>
    <xdr:to>
      <xdr:col>11</xdr:col>
      <xdr:colOff>180975</xdr:colOff>
      <xdr:row>11</xdr:row>
      <xdr:rowOff>9525</xdr:rowOff>
    </xdr:to>
    <xdr:sp>
      <xdr:nvSpPr>
        <xdr:cNvPr id="16" name="Freeform 76"/>
        <xdr:cNvSpPr>
          <a:spLocks/>
        </xdr:cNvSpPr>
      </xdr:nvSpPr>
      <xdr:spPr>
        <a:xfrm>
          <a:off x="5029200" y="4133850"/>
          <a:ext cx="200025" cy="209550"/>
        </a:xfrm>
        <a:custGeom>
          <a:pathLst>
            <a:path h="22" w="21">
              <a:moveTo>
                <a:pt x="0" y="11"/>
              </a:moveTo>
              <a:lnTo>
                <a:pt x="21" y="22"/>
              </a:lnTo>
              <a:lnTo>
                <a:pt x="21" y="0"/>
              </a:lnTo>
              <a:lnTo>
                <a:pt x="0" y="1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13</xdr:row>
      <xdr:rowOff>133350</xdr:rowOff>
    </xdr:from>
    <xdr:to>
      <xdr:col>14</xdr:col>
      <xdr:colOff>257175</xdr:colOff>
      <xdr:row>14</xdr:row>
      <xdr:rowOff>104775</xdr:rowOff>
    </xdr:to>
    <xdr:sp>
      <xdr:nvSpPr>
        <xdr:cNvPr id="17" name="Freeform 78"/>
        <xdr:cNvSpPr>
          <a:spLocks/>
        </xdr:cNvSpPr>
      </xdr:nvSpPr>
      <xdr:spPr>
        <a:xfrm>
          <a:off x="6096000" y="4867275"/>
          <a:ext cx="171450" cy="171450"/>
        </a:xfrm>
        <a:custGeom>
          <a:pathLst>
            <a:path h="18" w="18">
              <a:moveTo>
                <a:pt x="18" y="8"/>
              </a:moveTo>
              <a:lnTo>
                <a:pt x="0" y="0"/>
              </a:lnTo>
              <a:lnTo>
                <a:pt x="0" y="18"/>
              </a:lnTo>
              <a:lnTo>
                <a:pt x="18" y="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9</xdr:row>
      <xdr:rowOff>171450</xdr:rowOff>
    </xdr:from>
    <xdr:to>
      <xdr:col>12</xdr:col>
      <xdr:colOff>180975</xdr:colOff>
      <xdr:row>11</xdr:row>
      <xdr:rowOff>47625</xdr:rowOff>
    </xdr:to>
    <xdr:sp>
      <xdr:nvSpPr>
        <xdr:cNvPr id="18" name="Line 83"/>
        <xdr:cNvSpPr>
          <a:spLocks/>
        </xdr:cNvSpPr>
      </xdr:nvSpPr>
      <xdr:spPr>
        <a:xfrm flipH="1" flipV="1">
          <a:off x="5105400" y="4105275"/>
          <a:ext cx="3333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9</xdr:row>
      <xdr:rowOff>171450</xdr:rowOff>
    </xdr:from>
    <xdr:to>
      <xdr:col>12</xdr:col>
      <xdr:colOff>295275</xdr:colOff>
      <xdr:row>9</xdr:row>
      <xdr:rowOff>171450</xdr:rowOff>
    </xdr:to>
    <xdr:sp>
      <xdr:nvSpPr>
        <xdr:cNvPr id="19" name="Line 84"/>
        <xdr:cNvSpPr>
          <a:spLocks/>
        </xdr:cNvSpPr>
      </xdr:nvSpPr>
      <xdr:spPr>
        <a:xfrm>
          <a:off x="5124450" y="41052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9</xdr:row>
      <xdr:rowOff>161925</xdr:rowOff>
    </xdr:from>
    <xdr:to>
      <xdr:col>12</xdr:col>
      <xdr:colOff>228600</xdr:colOff>
      <xdr:row>14</xdr:row>
      <xdr:rowOff>76200</xdr:rowOff>
    </xdr:to>
    <xdr:sp>
      <xdr:nvSpPr>
        <xdr:cNvPr id="20" name="Line 85"/>
        <xdr:cNvSpPr>
          <a:spLocks/>
        </xdr:cNvSpPr>
      </xdr:nvSpPr>
      <xdr:spPr>
        <a:xfrm>
          <a:off x="5486400" y="40957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14</xdr:row>
      <xdr:rowOff>9525</xdr:rowOff>
    </xdr:from>
    <xdr:to>
      <xdr:col>14</xdr:col>
      <xdr:colOff>123825</xdr:colOff>
      <xdr:row>14</xdr:row>
      <xdr:rowOff>9525</xdr:rowOff>
    </xdr:to>
    <xdr:sp>
      <xdr:nvSpPr>
        <xdr:cNvPr id="21" name="Line 86"/>
        <xdr:cNvSpPr>
          <a:spLocks/>
        </xdr:cNvSpPr>
      </xdr:nvSpPr>
      <xdr:spPr>
        <a:xfrm flipH="1">
          <a:off x="5505450" y="4943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142875</xdr:rowOff>
    </xdr:from>
    <xdr:to>
      <xdr:col>5</xdr:col>
      <xdr:colOff>381000</xdr:colOff>
      <xdr:row>13</xdr:row>
      <xdr:rowOff>161925</xdr:rowOff>
    </xdr:to>
    <xdr:sp>
      <xdr:nvSpPr>
        <xdr:cNvPr id="22" name="Oval 87"/>
        <xdr:cNvSpPr>
          <a:spLocks/>
        </xdr:cNvSpPr>
      </xdr:nvSpPr>
      <xdr:spPr>
        <a:xfrm>
          <a:off x="2505075" y="4276725"/>
          <a:ext cx="609600" cy="619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9525</xdr:rowOff>
    </xdr:from>
    <xdr:to>
      <xdr:col>4</xdr:col>
      <xdr:colOff>447675</xdr:colOff>
      <xdr:row>10</xdr:row>
      <xdr:rowOff>57150</xdr:rowOff>
    </xdr:to>
    <xdr:sp>
      <xdr:nvSpPr>
        <xdr:cNvPr id="23" name="Line 88"/>
        <xdr:cNvSpPr>
          <a:spLocks/>
        </xdr:cNvSpPr>
      </xdr:nvSpPr>
      <xdr:spPr>
        <a:xfrm flipH="1" flipV="1">
          <a:off x="2343150" y="3743325"/>
          <a:ext cx="257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8</xdr:row>
      <xdr:rowOff>171450</xdr:rowOff>
    </xdr:from>
    <xdr:to>
      <xdr:col>4</xdr:col>
      <xdr:colOff>247650</xdr:colOff>
      <xdr:row>10</xdr:row>
      <xdr:rowOff>76200</xdr:rowOff>
    </xdr:to>
    <xdr:sp>
      <xdr:nvSpPr>
        <xdr:cNvPr id="24" name="Line 89"/>
        <xdr:cNvSpPr>
          <a:spLocks/>
        </xdr:cNvSpPr>
      </xdr:nvSpPr>
      <xdr:spPr>
        <a:xfrm flipH="1" flipV="1">
          <a:off x="1914525" y="3905250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8</xdr:row>
      <xdr:rowOff>152400</xdr:rowOff>
    </xdr:from>
    <xdr:to>
      <xdr:col>5</xdr:col>
      <xdr:colOff>371475</xdr:colOff>
      <xdr:row>12</xdr:row>
      <xdr:rowOff>0</xdr:rowOff>
    </xdr:to>
    <xdr:sp>
      <xdr:nvSpPr>
        <xdr:cNvPr id="25" name="Line 90"/>
        <xdr:cNvSpPr>
          <a:spLocks/>
        </xdr:cNvSpPr>
      </xdr:nvSpPr>
      <xdr:spPr>
        <a:xfrm flipV="1">
          <a:off x="3105150" y="3886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8</xdr:row>
      <xdr:rowOff>152400</xdr:rowOff>
    </xdr:from>
    <xdr:to>
      <xdr:col>5</xdr:col>
      <xdr:colOff>523875</xdr:colOff>
      <xdr:row>9</xdr:row>
      <xdr:rowOff>133350</xdr:rowOff>
    </xdr:to>
    <xdr:sp>
      <xdr:nvSpPr>
        <xdr:cNvPr id="26" name="Line 91"/>
        <xdr:cNvSpPr>
          <a:spLocks/>
        </xdr:cNvSpPr>
      </xdr:nvSpPr>
      <xdr:spPr>
        <a:xfrm flipV="1">
          <a:off x="3257550" y="38862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9</xdr:row>
      <xdr:rowOff>19050</xdr:rowOff>
    </xdr:from>
    <xdr:to>
      <xdr:col>5</xdr:col>
      <xdr:colOff>571500</xdr:colOff>
      <xdr:row>9</xdr:row>
      <xdr:rowOff>19050</xdr:rowOff>
    </xdr:to>
    <xdr:sp>
      <xdr:nvSpPr>
        <xdr:cNvPr id="27" name="Line 92"/>
        <xdr:cNvSpPr>
          <a:spLocks/>
        </xdr:cNvSpPr>
      </xdr:nvSpPr>
      <xdr:spPr>
        <a:xfrm>
          <a:off x="3057525" y="39528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10</xdr:row>
      <xdr:rowOff>9525</xdr:rowOff>
    </xdr:from>
    <xdr:to>
      <xdr:col>3</xdr:col>
      <xdr:colOff>295275</xdr:colOff>
      <xdr:row>10</xdr:row>
      <xdr:rowOff>9525</xdr:rowOff>
    </xdr:to>
    <xdr:sp>
      <xdr:nvSpPr>
        <xdr:cNvPr id="28" name="Line 93"/>
        <xdr:cNvSpPr>
          <a:spLocks/>
        </xdr:cNvSpPr>
      </xdr:nvSpPr>
      <xdr:spPr>
        <a:xfrm flipH="1">
          <a:off x="1447800" y="4143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14</xdr:row>
      <xdr:rowOff>104775</xdr:rowOff>
    </xdr:from>
    <xdr:to>
      <xdr:col>3</xdr:col>
      <xdr:colOff>295275</xdr:colOff>
      <xdr:row>14</xdr:row>
      <xdr:rowOff>104775</xdr:rowOff>
    </xdr:to>
    <xdr:sp>
      <xdr:nvSpPr>
        <xdr:cNvPr id="29" name="Line 94"/>
        <xdr:cNvSpPr>
          <a:spLocks/>
        </xdr:cNvSpPr>
      </xdr:nvSpPr>
      <xdr:spPr>
        <a:xfrm flipH="1">
          <a:off x="1447800" y="5038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9</xdr:row>
      <xdr:rowOff>171450</xdr:rowOff>
    </xdr:from>
    <xdr:to>
      <xdr:col>2</xdr:col>
      <xdr:colOff>438150</xdr:colOff>
      <xdr:row>14</xdr:row>
      <xdr:rowOff>133350</xdr:rowOff>
    </xdr:to>
    <xdr:sp>
      <xdr:nvSpPr>
        <xdr:cNvPr id="30" name="Line 95"/>
        <xdr:cNvSpPr>
          <a:spLocks/>
        </xdr:cNvSpPr>
      </xdr:nvSpPr>
      <xdr:spPr>
        <a:xfrm>
          <a:off x="1466850" y="41052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15</xdr:row>
      <xdr:rowOff>0</xdr:rowOff>
    </xdr:from>
    <xdr:to>
      <xdr:col>4</xdr:col>
      <xdr:colOff>161925</xdr:colOff>
      <xdr:row>16</xdr:row>
      <xdr:rowOff>19050</xdr:rowOff>
    </xdr:to>
    <xdr:sp>
      <xdr:nvSpPr>
        <xdr:cNvPr id="31" name="Line 96"/>
        <xdr:cNvSpPr>
          <a:spLocks/>
        </xdr:cNvSpPr>
      </xdr:nvSpPr>
      <xdr:spPr>
        <a:xfrm>
          <a:off x="2314575" y="51339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15</xdr:row>
      <xdr:rowOff>0</xdr:rowOff>
    </xdr:from>
    <xdr:to>
      <xdr:col>5</xdr:col>
      <xdr:colOff>533400</xdr:colOff>
      <xdr:row>16</xdr:row>
      <xdr:rowOff>19050</xdr:rowOff>
    </xdr:to>
    <xdr:sp>
      <xdr:nvSpPr>
        <xdr:cNvPr id="32" name="Line 97"/>
        <xdr:cNvSpPr>
          <a:spLocks/>
        </xdr:cNvSpPr>
      </xdr:nvSpPr>
      <xdr:spPr>
        <a:xfrm>
          <a:off x="3267075" y="51339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16</xdr:row>
      <xdr:rowOff>0</xdr:rowOff>
    </xdr:from>
    <xdr:to>
      <xdr:col>5</xdr:col>
      <xdr:colOff>561975</xdr:colOff>
      <xdr:row>16</xdr:row>
      <xdr:rowOff>0</xdr:rowOff>
    </xdr:to>
    <xdr:sp>
      <xdr:nvSpPr>
        <xdr:cNvPr id="33" name="Line 98"/>
        <xdr:cNvSpPr>
          <a:spLocks/>
        </xdr:cNvSpPr>
      </xdr:nvSpPr>
      <xdr:spPr>
        <a:xfrm>
          <a:off x="2295525" y="53340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10</xdr:row>
      <xdr:rowOff>85725</xdr:rowOff>
    </xdr:from>
    <xdr:to>
      <xdr:col>9</xdr:col>
      <xdr:colOff>57150</xdr:colOff>
      <xdr:row>10</xdr:row>
      <xdr:rowOff>85725</xdr:rowOff>
    </xdr:to>
    <xdr:sp>
      <xdr:nvSpPr>
        <xdr:cNvPr id="34" name="Line 99"/>
        <xdr:cNvSpPr>
          <a:spLocks/>
        </xdr:cNvSpPr>
      </xdr:nvSpPr>
      <xdr:spPr>
        <a:xfrm>
          <a:off x="3448050" y="42195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57150</xdr:rowOff>
    </xdr:from>
    <xdr:to>
      <xdr:col>9</xdr:col>
      <xdr:colOff>9525</xdr:colOff>
      <xdr:row>14</xdr:row>
      <xdr:rowOff>66675</xdr:rowOff>
    </xdr:to>
    <xdr:sp>
      <xdr:nvSpPr>
        <xdr:cNvPr id="35" name="Line 100"/>
        <xdr:cNvSpPr>
          <a:spLocks/>
        </xdr:cNvSpPr>
      </xdr:nvSpPr>
      <xdr:spPr>
        <a:xfrm>
          <a:off x="4333875" y="41910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14</xdr:row>
      <xdr:rowOff>28575</xdr:rowOff>
    </xdr:from>
    <xdr:to>
      <xdr:col>10</xdr:col>
      <xdr:colOff>200025</xdr:colOff>
      <xdr:row>14</xdr:row>
      <xdr:rowOff>28575</xdr:rowOff>
    </xdr:to>
    <xdr:sp>
      <xdr:nvSpPr>
        <xdr:cNvPr id="36" name="Line 101"/>
        <xdr:cNvSpPr>
          <a:spLocks/>
        </xdr:cNvSpPr>
      </xdr:nvSpPr>
      <xdr:spPr>
        <a:xfrm>
          <a:off x="3829050" y="4962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9</xdr:row>
      <xdr:rowOff>142875</xdr:rowOff>
    </xdr:from>
    <xdr:to>
      <xdr:col>10</xdr:col>
      <xdr:colOff>200025</xdr:colOff>
      <xdr:row>14</xdr:row>
      <xdr:rowOff>76200</xdr:rowOff>
    </xdr:to>
    <xdr:sp>
      <xdr:nvSpPr>
        <xdr:cNvPr id="37" name="Line 102"/>
        <xdr:cNvSpPr>
          <a:spLocks/>
        </xdr:cNvSpPr>
      </xdr:nvSpPr>
      <xdr:spPr>
        <a:xfrm flipV="1">
          <a:off x="4733925" y="40767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10</xdr:row>
      <xdr:rowOff>0</xdr:rowOff>
    </xdr:from>
    <xdr:to>
      <xdr:col>10</xdr:col>
      <xdr:colOff>219075</xdr:colOff>
      <xdr:row>10</xdr:row>
      <xdr:rowOff>0</xdr:rowOff>
    </xdr:to>
    <xdr:sp>
      <xdr:nvSpPr>
        <xdr:cNvPr id="38" name="Line 103"/>
        <xdr:cNvSpPr>
          <a:spLocks/>
        </xdr:cNvSpPr>
      </xdr:nvSpPr>
      <xdr:spPr>
        <a:xfrm flipH="1">
          <a:off x="3676650" y="41338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504825</xdr:colOff>
      <xdr:row>9</xdr:row>
      <xdr:rowOff>161925</xdr:rowOff>
    </xdr:from>
    <xdr:to>
      <xdr:col>14</xdr:col>
      <xdr:colOff>371475</xdr:colOff>
      <xdr:row>9</xdr:row>
      <xdr:rowOff>161925</xdr:rowOff>
    </xdr:to>
    <xdr:sp>
      <xdr:nvSpPr>
        <xdr:cNvPr id="39" name="Line 104"/>
        <xdr:cNvSpPr>
          <a:spLocks/>
        </xdr:cNvSpPr>
      </xdr:nvSpPr>
      <xdr:spPr>
        <a:xfrm>
          <a:off x="5762625" y="40957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504825</xdr:colOff>
      <xdr:row>11</xdr:row>
      <xdr:rowOff>19050</xdr:rowOff>
    </xdr:from>
    <xdr:to>
      <xdr:col>14</xdr:col>
      <xdr:colOff>371475</xdr:colOff>
      <xdr:row>11</xdr:row>
      <xdr:rowOff>19050</xdr:rowOff>
    </xdr:to>
    <xdr:sp>
      <xdr:nvSpPr>
        <xdr:cNvPr id="40" name="Line 105"/>
        <xdr:cNvSpPr>
          <a:spLocks/>
        </xdr:cNvSpPr>
      </xdr:nvSpPr>
      <xdr:spPr>
        <a:xfrm>
          <a:off x="5762625" y="43529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9</xdr:row>
      <xdr:rowOff>133350</xdr:rowOff>
    </xdr:from>
    <xdr:to>
      <xdr:col>14</xdr:col>
      <xdr:colOff>304800</xdr:colOff>
      <xdr:row>11</xdr:row>
      <xdr:rowOff>66675</xdr:rowOff>
    </xdr:to>
    <xdr:sp>
      <xdr:nvSpPr>
        <xdr:cNvPr id="41" name="Line 106"/>
        <xdr:cNvSpPr>
          <a:spLocks/>
        </xdr:cNvSpPr>
      </xdr:nvSpPr>
      <xdr:spPr>
        <a:xfrm>
          <a:off x="6315075" y="4067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76</xdr:row>
      <xdr:rowOff>152400</xdr:rowOff>
    </xdr:from>
    <xdr:to>
      <xdr:col>17</xdr:col>
      <xdr:colOff>276225</xdr:colOff>
      <xdr:row>134</xdr:row>
      <xdr:rowOff>47625</xdr:rowOff>
    </xdr:to>
    <xdr:pic>
      <xdr:nvPicPr>
        <xdr:cNvPr id="42" name="図 42" descr="MX-4110FN_20121015_103318_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449800"/>
          <a:ext cx="7562850" cy="1039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171450</xdr:rowOff>
    </xdr:from>
    <xdr:to>
      <xdr:col>18</xdr:col>
      <xdr:colOff>466725</xdr:colOff>
      <xdr:row>0</xdr:row>
      <xdr:rowOff>1600200</xdr:rowOff>
    </xdr:to>
    <xdr:pic>
      <xdr:nvPicPr>
        <xdr:cNvPr id="43" name="図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71450"/>
          <a:ext cx="74580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5"/>
  <sheetViews>
    <sheetView tabSelected="1" showOutlineSymbols="0" zoomScale="87" zoomScaleNormal="87" zoomScalePageLayoutView="0" workbookViewId="0" topLeftCell="A1">
      <selection activeCell="W5" sqref="W5"/>
    </sheetView>
  </sheetViews>
  <sheetFormatPr defaultColWidth="10.75390625" defaultRowHeight="14.25"/>
  <cols>
    <col min="1" max="3" width="6.75390625" style="5" customWidth="1"/>
    <col min="4" max="4" width="8.00390625" style="5" customWidth="1"/>
    <col min="5" max="6" width="7.625" style="5" customWidth="1"/>
    <col min="7" max="7" width="2.75390625" style="5" customWidth="1"/>
    <col min="8" max="8" width="7.75390625" style="5" customWidth="1"/>
    <col min="9" max="10" width="2.75390625" style="5" customWidth="1"/>
    <col min="11" max="11" width="6.75390625" style="5" customWidth="1"/>
    <col min="12" max="12" width="2.75390625" style="5" customWidth="1"/>
    <col min="13" max="13" width="6.75390625" style="5" customWidth="1"/>
    <col min="14" max="14" width="3.125" style="5" customWidth="1"/>
    <col min="15" max="15" width="6.75390625" style="5" customWidth="1"/>
    <col min="16" max="16" width="3.50390625" style="5" customWidth="1"/>
    <col min="17" max="17" width="6.75390625" style="5" customWidth="1"/>
    <col min="18" max="18" width="3.75390625" style="5" customWidth="1"/>
    <col min="19" max="19" width="6.75390625" style="5" customWidth="1"/>
    <col min="20" max="20" width="5.50390625" style="5" customWidth="1"/>
    <col min="21" max="22" width="6.75390625" style="5" customWidth="1"/>
    <col min="23" max="23" width="3.625" style="5" customWidth="1"/>
    <col min="24" max="16384" width="10.75390625" style="5" customWidth="1"/>
  </cols>
  <sheetData>
    <row r="1" ht="146.25" customHeight="1" thickBot="1"/>
    <row r="2" spans="3:19" ht="27" customHeight="1" thickBot="1" thickTop="1">
      <c r="C2" s="49" t="s">
        <v>110</v>
      </c>
      <c r="D2" s="49"/>
      <c r="E2" s="49"/>
      <c r="F2" s="50"/>
      <c r="G2" s="47" t="s">
        <v>0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6"/>
    </row>
    <row r="3" spans="3:20" ht="21" customHeight="1" thickTop="1"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0"/>
      <c r="R3" s="9"/>
      <c r="S3" s="6"/>
      <c r="T3" s="11"/>
    </row>
    <row r="4" spans="1:20" ht="21" customHeight="1">
      <c r="A4" s="12" t="s">
        <v>1</v>
      </c>
      <c r="B4" s="13" t="s">
        <v>2</v>
      </c>
      <c r="F4" s="37" t="s">
        <v>3</v>
      </c>
      <c r="G4" s="5" t="s">
        <v>4</v>
      </c>
      <c r="P4" s="6"/>
      <c r="Q4" s="14"/>
      <c r="R4" s="6"/>
      <c r="S4" s="6"/>
      <c r="T4" s="11"/>
    </row>
    <row r="5" spans="1:20" ht="21" customHeight="1">
      <c r="A5" s="12"/>
      <c r="F5" s="37" t="s">
        <v>3</v>
      </c>
      <c r="G5" s="5" t="s">
        <v>5</v>
      </c>
      <c r="P5" s="6"/>
      <c r="Q5" s="14"/>
      <c r="R5" s="6"/>
      <c r="S5" s="6"/>
      <c r="T5" s="11"/>
    </row>
    <row r="6" spans="6:20" ht="21" customHeight="1">
      <c r="F6" s="37" t="s">
        <v>3</v>
      </c>
      <c r="G6" s="5" t="s">
        <v>6</v>
      </c>
      <c r="N6" s="5" t="s">
        <v>7</v>
      </c>
      <c r="P6" s="6"/>
      <c r="Q6" s="14"/>
      <c r="R6" s="6"/>
      <c r="S6" s="6"/>
      <c r="T6" s="11"/>
    </row>
    <row r="7" spans="16:20" ht="21" customHeight="1">
      <c r="P7" s="6"/>
      <c r="Q7" s="14"/>
      <c r="R7" s="6"/>
      <c r="S7" s="6"/>
      <c r="T7" s="11"/>
    </row>
    <row r="8" spans="5:21" ht="15.75" customHeight="1">
      <c r="E8" s="13" t="s">
        <v>8</v>
      </c>
      <c r="F8" s="13" t="s">
        <v>9</v>
      </c>
      <c r="U8" s="13"/>
    </row>
    <row r="9" spans="1:11" ht="15.75" customHeight="1">
      <c r="A9" s="12" t="s">
        <v>10</v>
      </c>
      <c r="B9" s="5" t="s">
        <v>11</v>
      </c>
      <c r="D9" s="13" t="s">
        <v>12</v>
      </c>
      <c r="F9" s="15" t="s">
        <v>13</v>
      </c>
      <c r="I9" s="13"/>
      <c r="K9" s="13"/>
    </row>
    <row r="10" spans="8:13" ht="15.75" customHeight="1">
      <c r="H10" s="13" t="s">
        <v>14</v>
      </c>
      <c r="M10" s="12" t="s">
        <v>15</v>
      </c>
    </row>
    <row r="11" ht="15.75" customHeight="1">
      <c r="O11" s="16" t="s">
        <v>16</v>
      </c>
    </row>
    <row r="12" spans="13:17" ht="15.75" customHeight="1">
      <c r="M12" s="13"/>
      <c r="Q12" s="13" t="s">
        <v>17</v>
      </c>
    </row>
    <row r="13" spans="3:11" ht="15.75" customHeight="1">
      <c r="C13" s="12" t="s">
        <v>18</v>
      </c>
      <c r="F13" s="13" t="s">
        <v>19</v>
      </c>
      <c r="J13" s="12" t="s">
        <v>20</v>
      </c>
      <c r="K13" s="13" t="s">
        <v>21</v>
      </c>
    </row>
    <row r="14" spans="13:17" ht="15.75" customHeight="1">
      <c r="M14" s="13"/>
      <c r="Q14" s="13" t="s">
        <v>22</v>
      </c>
    </row>
    <row r="15" ht="15.75" customHeight="1"/>
    <row r="16" spans="5:15" ht="15.75" customHeight="1">
      <c r="E16" s="36"/>
      <c r="F16" s="36" t="s">
        <v>23</v>
      </c>
      <c r="G16" s="36"/>
      <c r="I16" s="13" t="s">
        <v>24</v>
      </c>
      <c r="K16" s="13"/>
      <c r="O16" s="16" t="s">
        <v>25</v>
      </c>
    </row>
    <row r="17" spans="5:6" ht="15.75" customHeight="1">
      <c r="E17" s="36"/>
      <c r="F17" s="36"/>
    </row>
    <row r="18" spans="1:2" ht="15.75" customHeight="1">
      <c r="A18" s="12" t="s">
        <v>26</v>
      </c>
      <c r="B18" s="13" t="s">
        <v>27</v>
      </c>
    </row>
    <row r="19" spans="3:17" ht="15.75" customHeight="1">
      <c r="C19" s="13"/>
      <c r="F19" s="12" t="s">
        <v>28</v>
      </c>
      <c r="H19" s="12" t="s">
        <v>23</v>
      </c>
      <c r="K19" s="12" t="s">
        <v>29</v>
      </c>
      <c r="M19" s="19" t="s">
        <v>30</v>
      </c>
      <c r="N19" s="19"/>
      <c r="O19" s="19"/>
      <c r="Q19" s="12" t="s">
        <v>31</v>
      </c>
    </row>
    <row r="20" spans="3:21" ht="15.75" customHeight="1">
      <c r="C20" s="13" t="s">
        <v>32</v>
      </c>
      <c r="F20" s="39">
        <v>1.25</v>
      </c>
      <c r="G20" s="20" t="s">
        <v>33</v>
      </c>
      <c r="H20" s="39">
        <v>1.25</v>
      </c>
      <c r="I20" s="20" t="s">
        <v>34</v>
      </c>
      <c r="J20" s="12" t="s">
        <v>35</v>
      </c>
      <c r="K20" s="39">
        <v>3.14</v>
      </c>
      <c r="L20" s="20" t="s">
        <v>33</v>
      </c>
      <c r="M20" s="39">
        <v>0.25</v>
      </c>
      <c r="N20" s="20" t="s">
        <v>33</v>
      </c>
      <c r="O20" s="39">
        <v>0.25</v>
      </c>
      <c r="P20" s="20" t="s">
        <v>36</v>
      </c>
      <c r="Q20" s="39">
        <v>2.4</v>
      </c>
      <c r="R20" s="20" t="s">
        <v>37</v>
      </c>
      <c r="S20" s="21">
        <f>IF(F20="","",ROUND((F20*H20-K20*M20*O20)*Q20,2))</f>
        <v>3.28</v>
      </c>
      <c r="T20" s="20" t="s">
        <v>38</v>
      </c>
      <c r="U20" s="12"/>
    </row>
    <row r="21" spans="6:19" ht="15.75" customHeight="1">
      <c r="F21" s="18"/>
      <c r="H21" s="18"/>
      <c r="K21" s="18"/>
      <c r="M21" s="18"/>
      <c r="O21" s="18"/>
      <c r="Q21" s="18"/>
      <c r="S21" s="18"/>
    </row>
    <row r="22" spans="3:7" ht="15.75" customHeight="1">
      <c r="C22" s="13" t="s">
        <v>39</v>
      </c>
      <c r="D22" s="13"/>
      <c r="F22" s="40">
        <v>3</v>
      </c>
      <c r="G22" s="20" t="s">
        <v>40</v>
      </c>
    </row>
    <row r="23" ht="15.75" customHeight="1">
      <c r="F23" s="18"/>
    </row>
    <row r="24" spans="3:16" ht="15.75" customHeight="1">
      <c r="C24" s="13" t="s">
        <v>41</v>
      </c>
      <c r="D24" s="13"/>
      <c r="F24" s="41">
        <v>1</v>
      </c>
      <c r="G24" s="3" t="s">
        <v>42</v>
      </c>
      <c r="K24" s="13" t="s">
        <v>43</v>
      </c>
      <c r="N24" s="13" t="s">
        <v>44</v>
      </c>
      <c r="O24" s="39">
        <v>1.5</v>
      </c>
      <c r="P24" s="17"/>
    </row>
    <row r="25" spans="6:15" ht="15.75" customHeight="1">
      <c r="F25" s="18"/>
      <c r="H25" s="13" t="s">
        <v>45</v>
      </c>
      <c r="N25" s="13" t="s">
        <v>46</v>
      </c>
      <c r="O25" s="4"/>
    </row>
    <row r="26" spans="1:22" ht="15.75" customHeight="1">
      <c r="A26" s="12" t="s">
        <v>47</v>
      </c>
      <c r="B26" s="5" t="s">
        <v>48</v>
      </c>
      <c r="C26" s="13" t="s">
        <v>49</v>
      </c>
      <c r="H26" s="1">
        <f>ROUND(O24*F24*S20*F22*F22/2,2)</f>
        <v>22.14</v>
      </c>
      <c r="I26" s="20" t="s">
        <v>50</v>
      </c>
      <c r="J26" s="12" t="s">
        <v>35</v>
      </c>
      <c r="K26" s="1">
        <f>ROUND(H26*9.806,1)</f>
        <v>217.1</v>
      </c>
      <c r="L26" s="2" t="s">
        <v>51</v>
      </c>
      <c r="N26" s="5" t="s">
        <v>52</v>
      </c>
      <c r="O26" s="13"/>
      <c r="Q26" s="42"/>
      <c r="R26" s="20" t="s">
        <v>50</v>
      </c>
      <c r="S26" s="13" t="s">
        <v>53</v>
      </c>
      <c r="U26" s="42">
        <v>22.14</v>
      </c>
      <c r="V26" s="2" t="s">
        <v>50</v>
      </c>
    </row>
    <row r="27" spans="8:21" ht="15.75" customHeight="1">
      <c r="H27" s="18"/>
      <c r="J27" s="22"/>
      <c r="K27" s="18"/>
      <c r="L27" s="22"/>
      <c r="Q27" s="18"/>
      <c r="U27" s="18"/>
    </row>
    <row r="28" spans="3:22" ht="15.75" customHeight="1">
      <c r="C28" s="13" t="s">
        <v>54</v>
      </c>
      <c r="H28" s="1">
        <f>ROUND(O24*F24*S20*F22,2)</f>
        <v>14.76</v>
      </c>
      <c r="I28" s="20" t="s">
        <v>55</v>
      </c>
      <c r="J28" s="12" t="s">
        <v>35</v>
      </c>
      <c r="K28" s="1">
        <f>ROUND(H28*9.806,1)</f>
        <v>144.7</v>
      </c>
      <c r="L28" s="2" t="s">
        <v>56</v>
      </c>
      <c r="N28" s="13" t="s">
        <v>57</v>
      </c>
      <c r="O28" s="13"/>
      <c r="Q28" s="43"/>
      <c r="R28" s="20" t="s">
        <v>55</v>
      </c>
      <c r="S28" s="14" t="s">
        <v>58</v>
      </c>
      <c r="U28" s="42">
        <v>14.76</v>
      </c>
      <c r="V28" s="2" t="s">
        <v>55</v>
      </c>
    </row>
    <row r="29" spans="8:21" ht="15.75" customHeight="1">
      <c r="H29" s="18"/>
      <c r="J29" s="22"/>
      <c r="K29" s="18"/>
      <c r="L29" s="22"/>
      <c r="Q29" s="18"/>
      <c r="U29" s="18"/>
    </row>
    <row r="30" spans="3:22" ht="15.75" customHeight="1">
      <c r="C30" s="13" t="s">
        <v>59</v>
      </c>
      <c r="H30" s="1">
        <f>ROUND(S20*F22,2)</f>
        <v>9.84</v>
      </c>
      <c r="I30" s="20" t="s">
        <v>55</v>
      </c>
      <c r="J30" s="12" t="s">
        <v>35</v>
      </c>
      <c r="K30" s="1">
        <f>ROUND(H30*9.806,1)</f>
        <v>96.5</v>
      </c>
      <c r="L30" s="2" t="s">
        <v>56</v>
      </c>
      <c r="N30" s="13" t="s">
        <v>60</v>
      </c>
      <c r="O30" s="13"/>
      <c r="Q30" s="43"/>
      <c r="R30" s="20" t="s">
        <v>55</v>
      </c>
      <c r="S30" s="14" t="s">
        <v>61</v>
      </c>
      <c r="U30" s="44">
        <v>9.84</v>
      </c>
      <c r="V30" s="2" t="s">
        <v>55</v>
      </c>
    </row>
    <row r="31" spans="8:21" ht="15.75" customHeight="1">
      <c r="H31" s="18"/>
      <c r="K31" s="18"/>
      <c r="Q31" s="18"/>
      <c r="U31" s="18"/>
    </row>
    <row r="32" spans="3:18" ht="15.75" customHeight="1">
      <c r="C32" s="13" t="s">
        <v>62</v>
      </c>
      <c r="E32" s="39">
        <v>90</v>
      </c>
      <c r="F32" s="3" t="s">
        <v>63</v>
      </c>
      <c r="H32" s="13" t="s">
        <v>64</v>
      </c>
      <c r="K32" s="1">
        <f>ROUND(E32/2-E34/2,1)</f>
        <v>35</v>
      </c>
      <c r="L32" s="17"/>
      <c r="M32" s="5" t="s">
        <v>65</v>
      </c>
      <c r="N32" s="13" t="s">
        <v>66</v>
      </c>
      <c r="Q32" s="1">
        <f>ROUND(U26*100/U30,1)</f>
        <v>225</v>
      </c>
      <c r="R32" s="2" t="s">
        <v>67</v>
      </c>
    </row>
    <row r="33" spans="5:17" ht="15.75" customHeight="1">
      <c r="E33" s="18"/>
      <c r="K33" s="18"/>
      <c r="Q33" s="18"/>
    </row>
    <row r="34" spans="3:18" ht="15.75" customHeight="1">
      <c r="C34" s="13" t="s">
        <v>68</v>
      </c>
      <c r="E34" s="39">
        <v>20</v>
      </c>
      <c r="F34" s="3" t="s">
        <v>63</v>
      </c>
      <c r="H34" s="13" t="s">
        <v>69</v>
      </c>
      <c r="Q34" s="1">
        <f>ROUND(E32-E34/2,1)</f>
        <v>80</v>
      </c>
      <c r="R34" s="20" t="s">
        <v>65</v>
      </c>
    </row>
    <row r="35" spans="5:17" ht="15.75" customHeight="1">
      <c r="E35" s="18"/>
      <c r="Q35" s="18"/>
    </row>
    <row r="36" spans="3:9" ht="15.75" customHeight="1">
      <c r="C36" s="13" t="s">
        <v>70</v>
      </c>
      <c r="H36" s="21">
        <f>ROUND(E32-E34,2)</f>
        <v>70</v>
      </c>
      <c r="I36" s="23" t="s">
        <v>65</v>
      </c>
    </row>
    <row r="37" ht="15.75" customHeight="1">
      <c r="H37" s="18"/>
    </row>
    <row r="38" spans="3:13" ht="15.75" customHeight="1">
      <c r="C38" s="13" t="s">
        <v>113</v>
      </c>
      <c r="G38" s="13" t="s">
        <v>44</v>
      </c>
      <c r="H38" s="39">
        <v>24</v>
      </c>
      <c r="I38" s="17"/>
      <c r="J38" s="12" t="s">
        <v>35</v>
      </c>
      <c r="K38" s="21">
        <f>ROUND(H38*10,0)</f>
        <v>240</v>
      </c>
      <c r="L38" s="20" t="s">
        <v>71</v>
      </c>
      <c r="M38" s="5" t="s">
        <v>111</v>
      </c>
    </row>
    <row r="39" spans="8:11" ht="15.75" customHeight="1">
      <c r="H39" s="18"/>
      <c r="K39" s="18"/>
    </row>
    <row r="40" spans="3:10" ht="15.75" customHeight="1">
      <c r="C40" s="13" t="s">
        <v>114</v>
      </c>
      <c r="G40" s="13" t="s">
        <v>44</v>
      </c>
      <c r="H40" s="39">
        <v>160</v>
      </c>
      <c r="I40" s="17"/>
      <c r="J40" s="5" t="s">
        <v>111</v>
      </c>
    </row>
    <row r="41" ht="15.75" customHeight="1">
      <c r="H41" s="18"/>
    </row>
    <row r="42" spans="3:10" ht="15.75" customHeight="1">
      <c r="C42" s="13" t="s">
        <v>115</v>
      </c>
      <c r="G42" s="13" t="s">
        <v>44</v>
      </c>
      <c r="H42" s="39">
        <v>3000</v>
      </c>
      <c r="I42" s="17"/>
      <c r="J42" s="5" t="s">
        <v>111</v>
      </c>
    </row>
    <row r="43" ht="15.75" customHeight="1">
      <c r="H43" s="18"/>
    </row>
    <row r="44" spans="3:6" ht="15.75" customHeight="1">
      <c r="C44" s="13" t="s">
        <v>72</v>
      </c>
      <c r="E44" s="46">
        <v>15</v>
      </c>
      <c r="F44" s="3" t="s">
        <v>42</v>
      </c>
    </row>
    <row r="45" ht="15.75" customHeight="1">
      <c r="E45" s="18"/>
    </row>
    <row r="46" spans="1:2" ht="15.75" customHeight="1">
      <c r="A46" s="12" t="s">
        <v>73</v>
      </c>
      <c r="B46" s="13" t="s">
        <v>74</v>
      </c>
    </row>
    <row r="47" spans="3:21" ht="15.75" customHeight="1">
      <c r="C47" s="13"/>
      <c r="E47" s="13" t="s">
        <v>75</v>
      </c>
      <c r="H47" s="1">
        <f>ROUND($U30*1000,0)</f>
        <v>9840</v>
      </c>
      <c r="I47" s="23" t="s">
        <v>76</v>
      </c>
      <c r="J47" s="12" t="s">
        <v>77</v>
      </c>
      <c r="K47" s="24">
        <f>ROUND($H40,0)</f>
        <v>160</v>
      </c>
      <c r="L47" s="20" t="s">
        <v>1</v>
      </c>
      <c r="M47" s="25">
        <v>4</v>
      </c>
      <c r="N47" s="12" t="s">
        <v>1</v>
      </c>
      <c r="O47" s="24">
        <f>ROUND($H36,0)</f>
        <v>70</v>
      </c>
      <c r="P47" s="20" t="s">
        <v>1</v>
      </c>
      <c r="Q47" s="21">
        <f>ROUND($E34,0)</f>
        <v>20</v>
      </c>
      <c r="R47" s="20" t="s">
        <v>78</v>
      </c>
      <c r="S47" s="1">
        <f>ROUND(H47/(K47*M47*O47*Q47),4)</f>
        <v>0.011</v>
      </c>
      <c r="T47" s="17"/>
      <c r="U47" s="13" t="s">
        <v>79</v>
      </c>
    </row>
    <row r="48" spans="8:23" ht="15.75" customHeight="1">
      <c r="H48" s="18"/>
      <c r="K48" s="18"/>
      <c r="L48" s="22"/>
      <c r="N48" s="22"/>
      <c r="O48" s="18"/>
      <c r="P48" s="22"/>
      <c r="Q48" s="18"/>
      <c r="S48" s="18"/>
      <c r="U48" s="5" t="s">
        <v>80</v>
      </c>
      <c r="V48" s="45">
        <v>1.5</v>
      </c>
      <c r="W48" s="17"/>
    </row>
    <row r="49" spans="3:22" ht="15.75" customHeight="1">
      <c r="C49" s="13"/>
      <c r="E49" s="13" t="s">
        <v>81</v>
      </c>
      <c r="H49" s="1">
        <f>ROUND($U26*10^5,0)</f>
        <v>2214000</v>
      </c>
      <c r="I49" s="23" t="s">
        <v>76</v>
      </c>
      <c r="J49" s="12" t="s">
        <v>77</v>
      </c>
      <c r="K49" s="24">
        <f>ROUND($H40,0)</f>
        <v>160</v>
      </c>
      <c r="L49" s="20" t="s">
        <v>1</v>
      </c>
      <c r="M49" s="24">
        <f>ROUND($H36,0)</f>
        <v>70</v>
      </c>
      <c r="N49" s="20" t="s">
        <v>1</v>
      </c>
      <c r="O49" s="24">
        <f>ROUND($H36,0)</f>
        <v>70</v>
      </c>
      <c r="P49" s="20" t="s">
        <v>1</v>
      </c>
      <c r="Q49" s="21">
        <f>ROUND($E34,0)</f>
        <v>20</v>
      </c>
      <c r="R49" s="20" t="s">
        <v>78</v>
      </c>
      <c r="S49" s="1">
        <f>ROUND(H49/(K49*M49*O49*Q49),3)</f>
        <v>0.141</v>
      </c>
      <c r="T49" s="17"/>
      <c r="V49" s="18"/>
    </row>
    <row r="50" spans="8:19" ht="15.75" customHeight="1">
      <c r="H50" s="18"/>
      <c r="K50" s="18"/>
      <c r="L50" s="22"/>
      <c r="M50" s="18"/>
      <c r="N50" s="22"/>
      <c r="O50" s="18"/>
      <c r="P50" s="22"/>
      <c r="Q50" s="18"/>
      <c r="S50" s="18"/>
    </row>
    <row r="51" spans="5:21" ht="15.75" customHeight="1">
      <c r="E51" s="13" t="s">
        <v>82</v>
      </c>
      <c r="H51" s="1">
        <f>ROUND($U30*1000*$E44,0)</f>
        <v>147600</v>
      </c>
      <c r="I51" s="23" t="s">
        <v>76</v>
      </c>
      <c r="J51" s="12" t="s">
        <v>77</v>
      </c>
      <c r="K51" s="1">
        <f>ROUND($H42,0)</f>
        <v>3000</v>
      </c>
      <c r="L51" s="20" t="s">
        <v>1</v>
      </c>
      <c r="M51" s="12">
        <v>4</v>
      </c>
      <c r="N51" s="12" t="s">
        <v>1</v>
      </c>
      <c r="O51" s="24">
        <f>ROUND($H36,0)</f>
        <v>70</v>
      </c>
      <c r="P51" s="20" t="s">
        <v>1</v>
      </c>
      <c r="Q51" s="21">
        <f>ROUND($E34,0)</f>
        <v>20</v>
      </c>
      <c r="R51" s="20" t="s">
        <v>78</v>
      </c>
      <c r="S51" s="24">
        <f>ROUND(H51/(K51*M51*O51*Q51),3)</f>
        <v>0.009</v>
      </c>
      <c r="T51" s="17"/>
      <c r="U51" s="13" t="s">
        <v>79</v>
      </c>
    </row>
    <row r="52" spans="8:23" ht="15.75" customHeight="1">
      <c r="H52" s="18"/>
      <c r="K52" s="18"/>
      <c r="L52" s="22"/>
      <c r="N52" s="22"/>
      <c r="O52" s="18"/>
      <c r="P52" s="22"/>
      <c r="Q52" s="18"/>
      <c r="S52" s="18"/>
      <c r="U52" s="5" t="s">
        <v>83</v>
      </c>
      <c r="V52" s="45">
        <v>2</v>
      </c>
      <c r="W52" s="17"/>
    </row>
    <row r="53" spans="5:22" ht="15.75" customHeight="1">
      <c r="E53" s="13" t="s">
        <v>84</v>
      </c>
      <c r="H53" s="1">
        <f>ROUND($U26*10^5*$E44,0)</f>
        <v>33210000</v>
      </c>
      <c r="I53" s="23" t="s">
        <v>76</v>
      </c>
      <c r="J53" s="12" t="s">
        <v>77</v>
      </c>
      <c r="K53" s="1">
        <f>ROUND($H42,0)</f>
        <v>3000</v>
      </c>
      <c r="L53" s="20" t="s">
        <v>1</v>
      </c>
      <c r="M53" s="24">
        <f>ROUND($H36,0)</f>
        <v>70</v>
      </c>
      <c r="N53" s="20" t="s">
        <v>1</v>
      </c>
      <c r="O53" s="24">
        <f>ROUND($H36,0)</f>
        <v>70</v>
      </c>
      <c r="P53" s="20" t="s">
        <v>1</v>
      </c>
      <c r="Q53" s="21">
        <f>ROUND($E34,0)</f>
        <v>20</v>
      </c>
      <c r="R53" s="20" t="s">
        <v>78</v>
      </c>
      <c r="S53" s="24">
        <f>ROUND(H53/(K53*M53*O53*Q53),3)</f>
        <v>0.113</v>
      </c>
      <c r="T53" s="17"/>
      <c r="V53" s="18"/>
    </row>
    <row r="54" spans="8:19" ht="15.75" customHeight="1">
      <c r="H54" s="18"/>
      <c r="K54" s="18"/>
      <c r="M54" s="18"/>
      <c r="O54" s="18"/>
      <c r="Q54" s="18"/>
      <c r="S54" s="18"/>
    </row>
    <row r="55" spans="5:16" ht="15.75" customHeight="1">
      <c r="E55" s="13"/>
      <c r="F55" s="13"/>
      <c r="G55" s="13" t="s">
        <v>85</v>
      </c>
      <c r="H55" s="13"/>
      <c r="K55" s="24">
        <f>MAX(V48:V52)</f>
        <v>2</v>
      </c>
      <c r="L55" s="23" t="s">
        <v>76</v>
      </c>
      <c r="M55" s="1">
        <f>ROUND($E44,0)</f>
        <v>15</v>
      </c>
      <c r="N55" s="20" t="s">
        <v>37</v>
      </c>
      <c r="O55" s="1">
        <f>ROUND(K55/M55,3)</f>
        <v>0.133</v>
      </c>
      <c r="P55" s="20" t="s">
        <v>86</v>
      </c>
    </row>
    <row r="56" spans="11:15" ht="15.75" customHeight="1">
      <c r="K56" s="18"/>
      <c r="M56" s="26" t="s">
        <v>86</v>
      </c>
      <c r="O56" s="18"/>
    </row>
    <row r="57" spans="6:22" ht="15.75" customHeight="1">
      <c r="F57" s="13" t="s">
        <v>87</v>
      </c>
      <c r="L57" s="12" t="s">
        <v>37</v>
      </c>
      <c r="M57" s="24">
        <f>ROUND(O55,7)</f>
        <v>0.133</v>
      </c>
      <c r="N57" s="20" t="s">
        <v>1</v>
      </c>
      <c r="O57" s="25">
        <v>4</v>
      </c>
      <c r="P57" s="12" t="s">
        <v>1</v>
      </c>
      <c r="Q57" s="24">
        <f>ROUND($H36,0)</f>
        <v>70</v>
      </c>
      <c r="R57" s="20" t="s">
        <v>1</v>
      </c>
      <c r="S57" s="24">
        <f>ROUND($E34,0)</f>
        <v>20</v>
      </c>
      <c r="T57" s="20" t="s">
        <v>44</v>
      </c>
      <c r="U57" s="1">
        <f>ROUND((M57/100)*O57*Q57*S57,2)</f>
        <v>7.45</v>
      </c>
      <c r="V57" s="20" t="s">
        <v>112</v>
      </c>
    </row>
    <row r="58" spans="13:21" ht="15.75" customHeight="1">
      <c r="M58" s="18"/>
      <c r="Q58" s="18"/>
      <c r="S58" s="18"/>
      <c r="U58" s="18"/>
    </row>
    <row r="59" spans="5:22" ht="15.75" customHeight="1">
      <c r="E59" s="13" t="s">
        <v>88</v>
      </c>
      <c r="F59" s="13"/>
      <c r="I59" s="13" t="s">
        <v>12</v>
      </c>
      <c r="J59" s="13"/>
      <c r="K59" s="42">
        <v>4</v>
      </c>
      <c r="L59" s="3" t="s">
        <v>89</v>
      </c>
      <c r="M59" s="39" t="s">
        <v>90</v>
      </c>
      <c r="N59" s="17"/>
      <c r="O59" s="13" t="s">
        <v>91</v>
      </c>
      <c r="S59" s="42">
        <v>1.99</v>
      </c>
      <c r="T59" s="23" t="s">
        <v>92</v>
      </c>
      <c r="U59" s="1">
        <f>IF(K59="",0,ROUND(K59*S59,2))</f>
        <v>7.96</v>
      </c>
      <c r="V59" s="20" t="s">
        <v>112</v>
      </c>
    </row>
    <row r="60" spans="9:22" ht="15.75" customHeight="1">
      <c r="I60" s="13" t="s">
        <v>8</v>
      </c>
      <c r="J60" s="13"/>
      <c r="K60" s="42">
        <v>6</v>
      </c>
      <c r="L60" s="3" t="s">
        <v>89</v>
      </c>
      <c r="M60" s="39" t="s">
        <v>93</v>
      </c>
      <c r="N60" s="17"/>
      <c r="O60" s="13" t="s">
        <v>91</v>
      </c>
      <c r="S60" s="42">
        <v>1.27</v>
      </c>
      <c r="T60" s="3" t="s">
        <v>94</v>
      </c>
      <c r="U60" s="1">
        <f>IF(K60="",0,ROUND(K60*S60,2))</f>
        <v>7.62</v>
      </c>
      <c r="V60" s="20" t="s">
        <v>112</v>
      </c>
    </row>
    <row r="61" spans="9:22" ht="15.75" customHeight="1">
      <c r="I61" s="13" t="s">
        <v>95</v>
      </c>
      <c r="J61" s="13"/>
      <c r="K61" s="42">
        <v>4</v>
      </c>
      <c r="L61" s="3" t="s">
        <v>89</v>
      </c>
      <c r="M61" s="39" t="s">
        <v>90</v>
      </c>
      <c r="N61" s="17"/>
      <c r="O61" s="13" t="s">
        <v>91</v>
      </c>
      <c r="S61" s="42">
        <v>1.99</v>
      </c>
      <c r="T61" s="3" t="s">
        <v>96</v>
      </c>
      <c r="U61" s="1">
        <f>IF(K61="",0,ROUND(K61*S61,2))</f>
        <v>7.96</v>
      </c>
      <c r="V61" s="20" t="s">
        <v>112</v>
      </c>
    </row>
    <row r="62" spans="9:22" ht="15.75" customHeight="1" thickBot="1">
      <c r="I62" s="13" t="s">
        <v>97</v>
      </c>
      <c r="K62" s="43"/>
      <c r="L62" s="3" t="s">
        <v>89</v>
      </c>
      <c r="M62" s="43"/>
      <c r="N62" s="17"/>
      <c r="O62" s="13" t="s">
        <v>91</v>
      </c>
      <c r="S62" s="43"/>
      <c r="T62" s="3" t="s">
        <v>98</v>
      </c>
      <c r="U62" s="1">
        <f>IF(K62="",0,ROUND(K62*S62,2))</f>
        <v>0</v>
      </c>
      <c r="V62" s="20" t="s">
        <v>112</v>
      </c>
    </row>
    <row r="63" spans="11:22" ht="15.75" customHeight="1" thickTop="1">
      <c r="K63" s="18"/>
      <c r="M63" s="18"/>
      <c r="O63" s="27" t="s">
        <v>99</v>
      </c>
      <c r="P63" s="8"/>
      <c r="Q63" s="8"/>
      <c r="R63" s="8"/>
      <c r="S63" s="8"/>
      <c r="T63" s="8"/>
      <c r="U63" s="28">
        <f>ROUND(U59+U60+U61+U62,2)</f>
        <v>23.54</v>
      </c>
      <c r="V63" s="38" t="s">
        <v>112</v>
      </c>
    </row>
    <row r="64" ht="15.75" customHeight="1">
      <c r="U64" s="18"/>
    </row>
    <row r="65" spans="9:22" ht="15.75" customHeight="1">
      <c r="I65" s="29"/>
      <c r="J65" s="30"/>
      <c r="K65" s="31" t="str">
        <f>IF(U63&gt;=U57,"必要鉄筋断面積以上故に問題有りません","鉄筋量を変更して下さい")</f>
        <v>必要鉄筋断面積以上故に問題有りません</v>
      </c>
      <c r="L65" s="32"/>
      <c r="M65" s="32"/>
      <c r="N65" s="32"/>
      <c r="O65" s="32"/>
      <c r="P65" s="32"/>
      <c r="Q65" s="32"/>
      <c r="R65" s="32"/>
      <c r="S65" s="30"/>
      <c r="T65" s="33"/>
      <c r="U65" s="6"/>
      <c r="V65" s="6"/>
    </row>
    <row r="66" spans="9:19" ht="15.75" customHeight="1"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ht="15.75" customHeight="1"/>
    <row r="68" spans="1:2" ht="15.75" customHeight="1">
      <c r="A68" s="12" t="s">
        <v>100</v>
      </c>
      <c r="B68" s="5" t="s">
        <v>101</v>
      </c>
    </row>
    <row r="69" spans="3:20" ht="15.75" customHeight="1">
      <c r="C69" s="5" t="s">
        <v>102</v>
      </c>
      <c r="E69" s="13" t="s">
        <v>103</v>
      </c>
      <c r="S69" s="34">
        <f>ROUND((E32*E34^2*(3*Q32-1.5*E32+2*E34)+6*E44*U63*(E32*Q32+2*K32^2))/(3*(E32*E34*(2*Q32-E32+E34))+4*E44*U63*Q32),1)</f>
        <v>29.1</v>
      </c>
      <c r="T69" s="20" t="s">
        <v>65</v>
      </c>
    </row>
    <row r="70" spans="15:19" ht="15.75" customHeight="1">
      <c r="O70" s="5" t="s">
        <v>111</v>
      </c>
      <c r="S70" s="18"/>
    </row>
    <row r="71" spans="3:20" ht="15.75" customHeight="1">
      <c r="C71" s="13" t="s">
        <v>104</v>
      </c>
      <c r="E71" s="13" t="s">
        <v>105</v>
      </c>
      <c r="F71" s="13"/>
      <c r="O71" s="34">
        <f>ROUND(-S69*H30*1000/((E32*E34^2/2)+(E44*U63*E32)-(E32*E34+2*E44*U63)*S69),1)</f>
        <v>12.4</v>
      </c>
      <c r="P71" s="23"/>
      <c r="Q71" s="35" t="str">
        <f>IF(O71="","",IF(O71&lt;S71,"＜","＞"))</f>
        <v>＜</v>
      </c>
      <c r="R71" s="20" t="s">
        <v>106</v>
      </c>
      <c r="S71" s="1">
        <f>ROUND(H40,0)</f>
        <v>160</v>
      </c>
      <c r="T71" s="23" t="s">
        <v>111</v>
      </c>
    </row>
    <row r="72" spans="11:19" ht="15.75" customHeight="1">
      <c r="K72" s="5" t="s">
        <v>111</v>
      </c>
      <c r="O72" s="18"/>
      <c r="Q72" s="18"/>
      <c r="S72" s="18"/>
    </row>
    <row r="73" spans="3:16" ht="15.75" customHeight="1">
      <c r="C73" s="13" t="s">
        <v>107</v>
      </c>
      <c r="E73" s="13"/>
      <c r="F73" s="13" t="s">
        <v>108</v>
      </c>
      <c r="K73" s="34">
        <f>ROUND(E44*O71*(Q34-S69)/S69,1)</f>
        <v>325.3</v>
      </c>
      <c r="L73" s="17"/>
      <c r="M73" s="35" t="str">
        <f>IF(K73="","",IF(K73&lt;O73,"＜","＞"))</f>
        <v>＜</v>
      </c>
      <c r="N73" s="3" t="s">
        <v>109</v>
      </c>
      <c r="O73" s="24">
        <f>ROUND(H42,0)</f>
        <v>3000</v>
      </c>
      <c r="P73" s="23" t="s">
        <v>111</v>
      </c>
    </row>
    <row r="74" spans="11:15" ht="15.75" customHeight="1">
      <c r="K74" s="18"/>
      <c r="M74" s="18"/>
      <c r="O74" s="18"/>
    </row>
    <row r="75" ht="14.25">
      <c r="A75" t="s">
        <v>116</v>
      </c>
    </row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</sheetData>
  <sheetProtection/>
  <mergeCells count="2">
    <mergeCell ref="G2:R2"/>
    <mergeCell ref="C2:F2"/>
  </mergeCells>
  <dataValidations count="1">
    <dataValidation type="list" allowBlank="1" showInputMessage="1" showErrorMessage="1" sqref="F4:F6">
      <formula1>"○,●"</formula1>
    </dataValidation>
  </dataValidations>
  <printOptions horizontalCentered="1"/>
  <pageMargins left="0.5" right="0.2361111111111111" top="0.2361111111111111" bottom="0.2361111111111111" header="0.512" footer="0.512"/>
  <pageSetup horizontalDpi="600" verticalDpi="600" orientation="portrait" paperSize="9" scale="69" r:id="rId2"/>
  <rowBreaks count="1" manualBreakCount="1">
    <brk id="74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ueno2</cp:lastModifiedBy>
  <cp:lastPrinted>2012-10-15T01:37:05Z</cp:lastPrinted>
  <dcterms:created xsi:type="dcterms:W3CDTF">2011-07-12T04:22:45Z</dcterms:created>
  <dcterms:modified xsi:type="dcterms:W3CDTF">2012-10-16T01:43:18Z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